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Idrico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<sst xmlns="http://schemas.openxmlformats.org/spreadsheetml/2006/main" count="201" uniqueCount="108">
  <si>
    <t xml:space="preserve">€ /000 </t>
  </si>
  <si>
    <t xml:space="preserve">Ricavi 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</si>
  <si>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</si>
  <si>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</si>
  <si>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</si>
  <si>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</si>
  <si>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</si>
  <si>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</si>
  <si>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</si>
  <si>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</si>
  <si>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</si>
  <si>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</si>
  <si>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</si>
  <si>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</si>
  <si>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</si>
  <si>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</si>
  <si>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</si>
  <si>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</si>
  <si>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</si>
  <si>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</si>
  <si>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</si>
  <si>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</si>
  <si>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</si>
  <si>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 xml:space="preserve">Conto economico                                                              </t>
  </si>
  <si>
    <t xml:space="preserve">Stato patrimoniale                                                                   € /000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</si>
  <si>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</si>
  <si>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</si>
  <si>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</si>
  <si>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</si>
  <si>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</si>
  <si>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</si>
  <si>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</si>
  <si>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</si>
  <si>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</si>
  <si>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</si>
  <si>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</si>
  <si>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 xml:space="preserve">Lavori in corso su ordinazione </t>
  </si>
  <si>
    <t>Altre attività correnti</t>
  </si>
  <si>
    <t>Disponibilità liquide e mezzi equivalenti</t>
  </si>
  <si>
    <t>Totale attività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</si>
  <si>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</si>
  <si>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</si>
  <si>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</si>
  <si>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</si>
  <si>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</si>
  <si>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</si>
  <si>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</si>
  <si>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</si>
  <si>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</si>
  <si>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</si>
  <si>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</si>
  <si>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</si>
  <si>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Debiti per locazioni finanziarie – scadenti oltre l’esercizio successivo</t>
  </si>
  <si>
    <t>Passività correnti</t>
  </si>
  <si>
    <t>Banche e finanziamenti – scadenti entro l’esercizio successivo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</si>
  <si>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</si>
  <si>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</si>
  <si>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</si>
  <si>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</si>
  <si>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</si>
  <si>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</si>
  <si>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</si>
  <si>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Volumi distribuiti (milioni di mcubi)</t>
  </si>
  <si>
    <t>Volumi venduti (milioni di mcubi)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</si>
  <si>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</si>
  <si>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</si>
  <si>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</si>
  <si>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</si>
  <si>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</si>
  <si>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</si>
  <si>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</si>
  <si>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</si>
  <si>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Volumi venduti (Gw/h)</t>
  </si>
  <si>
    <t>Volumi distribuiti (Gw/h)</t>
  </si>
  <si>
    <t>Acquedotto</t>
  </si>
  <si>
    <t>Fognatura</t>
  </si>
  <si>
    <t>Depurazione</t>
  </si>
  <si>
    <t>Dati Quantitativi (migliaia di tonnellate)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</si>
  <si>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</si>
  <si>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</si>
  <si>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</si>
  <si>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</si>
  <si>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</si>
  <si>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</si>
  <si>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</si>
  <si>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</si>
  <si>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</si>
  <si>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</si>
  <si>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</si>
  <si>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</si>
  <si>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</si>
  <si>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>Totale gestione finanziaria</t>
  </si>
  <si>
    <t>Patrimonio netto e passività</t>
  </si>
  <si>
    <t>Partecipazioni e titoli</t>
  </si>
  <si>
    <t>Sottoprodotti impianti</t>
  </si>
  <si>
    <t>Rifiuti commercializzati</t>
  </si>
  <si>
    <t>Debiti per locazioni finanziarie – scadenti entro l’esercizio successivo</t>
  </si>
  <si>
    <t>(mln€)</t>
  </si>
  <si>
    <t>Volumi distribuiti calore (Gwht)</t>
  </si>
  <si>
    <t>Conto economico (mln€)</t>
  </si>
  <si>
    <t>Attività per imposte correnti</t>
  </si>
  <si>
    <t>Attività non correnti destinate alla vendita</t>
  </si>
  <si>
    <t>di cui non ricorrenti</t>
  </si>
  <si>
    <t>Altri ricavi non operativi non ricorrenti</t>
  </si>
  <si>
    <t>Investimenti immobiliari</t>
  </si>
  <si>
    <t>Passività per imposte correnti</t>
  </si>
  <si>
    <t>Passività non correnti destinate alla vendita</t>
  </si>
  <si>
    <t xml:space="preserve">L'Ebitda del primo semestre 2014 è stato riesposto tenendo conto dei ricavi afferenti il cosiddetto "Fondo fughe" per un miglior confronto gestionale con il primo semestre 2015 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</si>
</sst>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0.0%"/>
    <numFmt numFmtId="179" formatCode="\+0.0%;\(0.0%\)"/>
    <numFmt numFmtId="180" formatCode="\+#,##0.0;\(#,##0.0\)"/>
    <numFmt numFmtId="181" formatCode="_-* #,##0.0_-;\-* #,##0.0_-;_-* &quot;-&quot;??_-;_-@_-"/>
    <numFmt numFmtId="182" formatCode="0.0"/>
    <numFmt numFmtId="183" formatCode="_-* #,##0.0_-;\-* #,##0.0_-;_-* &quot;-&quot;?_-;_-@_-"/>
    <numFmt numFmtId="184" formatCode="0.0%;\(0.0%\)"/>
    <numFmt numFmtId="185" formatCode="0.0;\(0.0\)"/>
    <numFmt numFmtId="186" formatCode="0.0%;\-0.0%"/>
    <numFmt numFmtId="187" formatCode="\+0.0"/>
    <numFmt numFmtId="188" formatCode="\+0.0;\+0.0"/>
    <numFmt numFmtId="189" formatCode="\+0.0;\(0.0\)"/>
    <numFmt numFmtId="190" formatCode="\+0.0%;\+0.0%"/>
    <numFmt numFmtId="191" formatCode="\+0.0%;\-0.0%"/>
    <numFmt numFmtId="192" formatCode="\+0.0;\-0.0"/>
    <numFmt numFmtId="193" formatCode="0.000%"/>
    <numFmt numFmtId="194" formatCode="\+0.0;\-0.0%"/>
    <numFmt numFmtId="195" formatCode="\+#,##0.0;\-#,##0.0\-"/>
    <numFmt numFmtId="196" formatCode="\-#,##0.0;\-#,##0.0"/>
    <numFmt numFmtId="197" formatCode="0.000"/>
    <numFmt numFmtId="198" formatCode="0.0000"/>
    <numFmt numFmtId="199" formatCode="\-0.0;\-0.0"/>
    <numFmt numFmtId="200" formatCode="0.0%;0.0%"/>
    <numFmt numFmtId="201" formatCode="\+#,##0.0;\+#,##0.0"/>
    <numFmt numFmtId="202" formatCode="\+#,##0;\(#,##0\)"/>
    <numFmt numFmtId="203" formatCode="\(#,##0.0\);\+#,##0.0"/>
    <numFmt numFmtId="204" formatCode="0;\(0\)"/>
    <numFmt numFmtId="205" formatCode="#,##0.00;\(#,##0\)"/>
    <numFmt numFmtId="206" formatCode="#,##0.0;\(#,##0.0\);\-"/>
    <numFmt numFmtId="207" formatCode="\+0.0%;\(0.0%\)&quot; p.b.&quot;"/>
    <numFmt numFmtId="208" formatCode="\+0.0%&quot; p.b.&quot;;\(0.0%\)&quot; p.b.&quot;"/>
    <numFmt numFmtId="209" formatCode="\+0.0%&quot; p.p.&quot;;\(0.0%\)&quot; p.p.&quot;"/>
    <numFmt numFmtId="210" formatCode="#,##0.0"/>
  </numFmts>
  <fonts count="60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37" fontId="2" fillId="33" borderId="10" xfId="49" applyFont="1" applyFill="1" applyBorder="1" applyAlignment="1" applyProtection="1">
      <alignment horizontal="left" vertical="center"/>
      <protection hidden="1"/>
    </xf>
    <xf numFmtId="172" fontId="3" fillId="33" borderId="10" xfId="49" applyNumberFormat="1" applyFont="1" applyFill="1" applyBorder="1" applyAlignment="1" applyProtection="1" quotePrefix="1">
      <alignment horizontal="center" vertical="center" wrapText="1"/>
      <protection/>
    </xf>
    <xf numFmtId="37" fontId="4" fillId="34" borderId="10" xfId="49" applyFont="1" applyFill="1" applyBorder="1" applyAlignment="1" applyProtection="1">
      <alignment horizontal="left" vertical="center" wrapText="1"/>
      <protection hidden="1"/>
    </xf>
    <xf numFmtId="37" fontId="4" fillId="0" borderId="0" xfId="49" applyFont="1" applyAlignment="1" applyProtection="1">
      <alignment wrapText="1"/>
      <protection hidden="1"/>
    </xf>
    <xf numFmtId="37" fontId="1" fillId="0" borderId="0" xfId="49" applyFill="1" applyBorder="1" applyProtection="1">
      <alignment/>
      <protection locked="0"/>
    </xf>
    <xf numFmtId="37" fontId="5" fillId="0" borderId="0" xfId="49" applyFont="1" applyFill="1" applyAlignment="1" applyProtection="1">
      <alignment horizontal="right" wrapText="1"/>
      <protection hidden="1"/>
    </xf>
    <xf numFmtId="37" fontId="2" fillId="0" borderId="0" xfId="49" applyFont="1" applyAlignment="1" applyProtection="1">
      <alignment wrapText="1"/>
      <protection hidden="1"/>
    </xf>
    <xf numFmtId="174" fontId="1" fillId="0" borderId="0" xfId="49" applyNumberFormat="1" applyFill="1" applyBorder="1" applyProtection="1">
      <alignment/>
      <protection locked="0"/>
    </xf>
    <xf numFmtId="37" fontId="3" fillId="34" borderId="10" xfId="49" applyFont="1" applyFill="1" applyBorder="1" applyAlignment="1">
      <alignment vertical="center"/>
      <protection/>
    </xf>
    <xf numFmtId="37" fontId="4" fillId="34" borderId="10" xfId="49" applyFont="1" applyFill="1" applyBorder="1" applyAlignment="1" applyProtection="1">
      <alignment horizontal="center" vertical="center"/>
      <protection hidden="1"/>
    </xf>
    <xf numFmtId="37" fontId="2" fillId="0" borderId="0" xfId="49" applyFont="1" applyFill="1" applyAlignment="1" applyProtection="1">
      <alignment vertical="center"/>
      <protection hidden="1"/>
    </xf>
    <xf numFmtId="37" fontId="2" fillId="0" borderId="0" xfId="49" applyFont="1" applyAlignment="1" applyProtection="1">
      <alignment horizontal="center" vertical="center"/>
      <protection hidden="1"/>
    </xf>
    <xf numFmtId="37" fontId="4" fillId="0" borderId="0" xfId="49" applyFont="1" applyAlignment="1" applyProtection="1">
      <alignment vertical="center"/>
      <protection hidden="1"/>
    </xf>
    <xf numFmtId="37" fontId="4" fillId="0" borderId="0" xfId="49" applyFont="1" applyFill="1" applyAlignment="1" applyProtection="1">
      <alignment vertical="center"/>
      <protection hidden="1"/>
    </xf>
    <xf numFmtId="37" fontId="2" fillId="0" borderId="0" xfId="49" applyFont="1" applyFill="1" applyAlignment="1" applyProtection="1">
      <alignment horizontal="right" vertical="center"/>
      <protection hidden="1"/>
    </xf>
    <xf numFmtId="37" fontId="2" fillId="0" borderId="10" xfId="49" applyFont="1" applyBorder="1" applyAlignment="1" applyProtection="1">
      <alignment vertical="center"/>
      <protection hidden="1"/>
    </xf>
    <xf numFmtId="37" fontId="3" fillId="34" borderId="10" xfId="49" applyFont="1" applyFill="1" applyBorder="1" applyAlignment="1">
      <alignment vertical="center" wrapText="1"/>
      <protection/>
    </xf>
    <xf numFmtId="37" fontId="2" fillId="0" borderId="0" xfId="49" applyFont="1" applyFill="1" applyAlignment="1" applyProtection="1">
      <alignment vertical="center" wrapText="1"/>
      <protection hidden="1"/>
    </xf>
    <xf numFmtId="37" fontId="4" fillId="0" borderId="0" xfId="49" applyFont="1" applyFill="1" applyAlignment="1" applyProtection="1">
      <alignment vertical="center" wrapText="1"/>
      <protection hidden="1"/>
    </xf>
    <xf numFmtId="37" fontId="4" fillId="0" borderId="0" xfId="49" applyFont="1" applyFill="1" applyAlignment="1" applyProtection="1">
      <alignment vertical="center" wrapText="1"/>
      <protection hidden="1"/>
    </xf>
    <xf numFmtId="37" fontId="7" fillId="0" borderId="0" xfId="49" applyFont="1" applyFill="1" applyAlignment="1" applyProtection="1">
      <alignment horizontal="right" vertical="center" wrapText="1"/>
      <protection hidden="1"/>
    </xf>
    <xf numFmtId="37" fontId="7" fillId="0" borderId="0" xfId="49" applyFont="1" applyFill="1" applyAlignment="1" applyProtection="1">
      <alignment vertical="center" wrapText="1"/>
      <protection hidden="1"/>
    </xf>
    <xf numFmtId="0" fontId="0" fillId="0" borderId="0" xfId="15" applyFont="1" applyFill="1">
      <alignment/>
      <protection/>
    </xf>
    <xf numFmtId="0" fontId="9" fillId="0" borderId="11" xfId="15" applyFont="1" applyBorder="1" applyAlignment="1">
      <alignment wrapText="1"/>
      <protection/>
    </xf>
    <xf numFmtId="0" fontId="9" fillId="0" borderId="0" xfId="15" applyFont="1" applyBorder="1" applyAlignment="1">
      <alignment wrapText="1"/>
      <protection/>
    </xf>
    <xf numFmtId="0" fontId="9" fillId="0" borderId="12" xfId="15" applyFont="1" applyBorder="1" applyAlignment="1">
      <alignment wrapText="1"/>
      <protection/>
    </xf>
    <xf numFmtId="0" fontId="0" fillId="0" borderId="13" xfId="15" applyFont="1" applyBorder="1">
      <alignment/>
      <protection/>
    </xf>
    <xf numFmtId="0" fontId="9" fillId="0" borderId="11" xfId="15" applyFont="1" applyBorder="1" applyAlignment="1">
      <alignment horizontal="left" wrapText="1"/>
      <protection/>
    </xf>
    <xf numFmtId="0" fontId="9" fillId="0" borderId="14" xfId="15" applyFont="1" applyBorder="1" applyAlignment="1">
      <alignment horizontal="left" wrapText="1"/>
      <protection/>
    </xf>
    <xf numFmtId="0" fontId="0" fillId="0" borderId="0" xfId="15" applyFont="1" applyAlignment="1">
      <alignment horizontal="left"/>
      <protection/>
    </xf>
    <xf numFmtId="0" fontId="11" fillId="0" borderId="0" xfId="15" applyFont="1">
      <alignment/>
      <protection/>
    </xf>
    <xf numFmtId="0" fontId="8" fillId="0" borderId="11" xfId="15" applyFont="1" applyBorder="1" applyAlignment="1">
      <alignment horizontal="left" wrapText="1"/>
      <protection/>
    </xf>
    <xf numFmtId="180" fontId="8" fillId="0" borderId="0" xfId="15" applyNumberFormat="1" applyFont="1" applyBorder="1" applyAlignment="1">
      <alignment wrapText="1"/>
      <protection/>
    </xf>
    <xf numFmtId="179" fontId="8" fillId="0" borderId="12" xfId="52" applyNumberFormat="1" applyFont="1" applyBorder="1" applyAlignment="1">
      <alignment wrapText="1"/>
    </xf>
    <xf numFmtId="180" fontId="9" fillId="0" borderId="0" xfId="15" applyNumberFormat="1" applyFont="1" applyBorder="1" applyAlignment="1">
      <alignment wrapText="1"/>
      <protection/>
    </xf>
    <xf numFmtId="179" fontId="9" fillId="0" borderId="12" xfId="52" applyNumberFormat="1" applyFont="1" applyBorder="1" applyAlignment="1">
      <alignment wrapText="1"/>
    </xf>
    <xf numFmtId="179" fontId="9" fillId="0" borderId="13" xfId="52" applyNumberFormat="1" applyFont="1" applyBorder="1" applyAlignment="1">
      <alignment wrapText="1"/>
    </xf>
    <xf numFmtId="182" fontId="8" fillId="0" borderId="0" xfId="15" applyNumberFormat="1" applyFont="1" applyBorder="1" applyAlignment="1">
      <alignment wrapText="1"/>
      <protection/>
    </xf>
    <xf numFmtId="0" fontId="9" fillId="0" borderId="0" xfId="15" applyFont="1" applyBorder="1" applyAlignment="1">
      <alignment horizontal="left" wrapText="1"/>
      <protection/>
    </xf>
    <xf numFmtId="0" fontId="11" fillId="0" borderId="0" xfId="15" applyFont="1">
      <alignment/>
      <protection/>
    </xf>
    <xf numFmtId="37" fontId="4" fillId="0" borderId="15" xfId="49" applyFont="1" applyBorder="1" applyAlignment="1" applyProtection="1">
      <alignment wrapText="1"/>
      <protection hidden="1"/>
    </xf>
    <xf numFmtId="37" fontId="2" fillId="0" borderId="0" xfId="49" applyFont="1" applyBorder="1" applyAlignment="1" applyProtection="1">
      <alignment wrapText="1"/>
      <protection hidden="1"/>
    </xf>
    <xf numFmtId="37" fontId="4" fillId="0" borderId="0" xfId="49" applyFont="1" applyBorder="1" applyAlignment="1" applyProtection="1">
      <alignment wrapText="1"/>
      <protection hidden="1"/>
    </xf>
    <xf numFmtId="179" fontId="9" fillId="0" borderId="12" xfId="52" applyNumberFormat="1" applyFont="1" applyBorder="1" applyAlignment="1">
      <alignment wrapText="1"/>
    </xf>
    <xf numFmtId="0" fontId="8" fillId="0" borderId="16" xfId="15" applyFont="1" applyBorder="1" applyAlignment="1">
      <alignment horizontal="left" wrapText="1"/>
      <protection/>
    </xf>
    <xf numFmtId="0" fontId="12" fillId="0" borderId="14" xfId="15" applyFont="1" applyBorder="1" applyAlignment="1">
      <alignment horizontal="left" wrapText="1"/>
      <protection/>
    </xf>
    <xf numFmtId="0" fontId="13" fillId="0" borderId="0" xfId="15" applyFont="1">
      <alignment/>
      <protection/>
    </xf>
    <xf numFmtId="189" fontId="9" fillId="0" borderId="0" xfId="15" applyNumberFormat="1" applyFont="1" applyBorder="1" applyAlignment="1">
      <alignment wrapText="1"/>
      <protection/>
    </xf>
    <xf numFmtId="0" fontId="13" fillId="0" borderId="13" xfId="15" applyFont="1" applyBorder="1">
      <alignment/>
      <protection/>
    </xf>
    <xf numFmtId="178" fontId="13" fillId="0" borderId="15" xfId="52" applyNumberFormat="1" applyFont="1" applyBorder="1" applyAlignment="1">
      <alignment/>
    </xf>
    <xf numFmtId="182" fontId="0" fillId="0" borderId="0" xfId="15" applyNumberFormat="1" applyFont="1">
      <alignment/>
      <protection/>
    </xf>
    <xf numFmtId="181" fontId="0" fillId="0" borderId="0" xfId="46" applyNumberFormat="1" applyFont="1" applyAlignment="1">
      <alignment/>
    </xf>
    <xf numFmtId="189" fontId="9" fillId="0" borderId="15" xfId="15" applyNumberFormat="1" applyFont="1" applyBorder="1" applyAlignment="1">
      <alignment wrapText="1"/>
      <protection/>
    </xf>
    <xf numFmtId="181" fontId="0" fillId="0" borderId="15" xfId="46" applyNumberFormat="1" applyFont="1" applyBorder="1" applyAlignment="1">
      <alignment/>
    </xf>
    <xf numFmtId="0" fontId="12" fillId="0" borderId="14" xfId="15" applyFont="1" applyBorder="1" applyAlignment="1">
      <alignment wrapText="1"/>
      <protection/>
    </xf>
    <xf numFmtId="182" fontId="0" fillId="0" borderId="15" xfId="15" applyNumberFormat="1" applyFont="1" applyBorder="1">
      <alignment/>
      <protection/>
    </xf>
    <xf numFmtId="178" fontId="11" fillId="0" borderId="0" xfId="15" applyNumberFormat="1" applyFont="1">
      <alignment/>
      <protection/>
    </xf>
    <xf numFmtId="180" fontId="8" fillId="0" borderId="10" xfId="15" applyNumberFormat="1" applyFont="1" applyBorder="1" applyAlignment="1">
      <alignment wrapText="1"/>
      <protection/>
    </xf>
    <xf numFmtId="0" fontId="11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82" fontId="11" fillId="0" borderId="10" xfId="15" applyNumberFormat="1" applyFont="1" applyBorder="1">
      <alignment/>
      <protection/>
    </xf>
    <xf numFmtId="179" fontId="0" fillId="0" borderId="12" xfId="52" applyNumberFormat="1" applyFont="1" applyBorder="1" applyAlignment="1">
      <alignment wrapText="1"/>
    </xf>
    <xf numFmtId="179" fontId="0" fillId="0" borderId="12" xfId="52" applyNumberFormat="1" applyFont="1" applyBorder="1" applyAlignment="1">
      <alignment wrapText="1"/>
    </xf>
    <xf numFmtId="180" fontId="0" fillId="0" borderId="0" xfId="15" applyNumberFormat="1" applyFont="1" applyBorder="1" applyAlignment="1">
      <alignment wrapText="1"/>
      <protection/>
    </xf>
    <xf numFmtId="180" fontId="0" fillId="0" borderId="0" xfId="15" applyNumberFormat="1" applyFont="1" applyBorder="1" applyAlignment="1">
      <alignment wrapText="1"/>
      <protection/>
    </xf>
    <xf numFmtId="37" fontId="2" fillId="0" borderId="10" xfId="49" applyFont="1" applyBorder="1" applyAlignment="1" applyProtection="1">
      <alignment wrapText="1"/>
      <protection hidden="1"/>
    </xf>
    <xf numFmtId="180" fontId="0" fillId="0" borderId="15" xfId="15" applyNumberFormat="1" applyFont="1" applyBorder="1" applyAlignment="1">
      <alignment wrapText="1"/>
      <protection/>
    </xf>
    <xf numFmtId="179" fontId="0" fillId="0" borderId="13" xfId="52" applyNumberFormat="1" applyFont="1" applyBorder="1" applyAlignment="1">
      <alignment wrapText="1"/>
    </xf>
    <xf numFmtId="0" fontId="0" fillId="0" borderId="0" xfId="15" applyFont="1">
      <alignment/>
      <protection/>
    </xf>
    <xf numFmtId="179" fontId="8" fillId="0" borderId="17" xfId="52" applyNumberFormat="1" applyFont="1" applyBorder="1" applyAlignment="1">
      <alignment wrapText="1"/>
    </xf>
    <xf numFmtId="0" fontId="13" fillId="0" borderId="0" xfId="15" applyFont="1" applyFill="1">
      <alignment/>
      <protection/>
    </xf>
    <xf numFmtId="0" fontId="9" fillId="0" borderId="11" xfId="15" applyFont="1" applyBorder="1" applyAlignment="1">
      <alignment wrapText="1"/>
      <protection/>
    </xf>
    <xf numFmtId="182" fontId="0" fillId="0" borderId="0" xfId="15" applyNumberFormat="1" applyFont="1">
      <alignment/>
      <protection/>
    </xf>
    <xf numFmtId="0" fontId="0" fillId="0" borderId="0" xfId="15" applyFont="1" applyFill="1">
      <alignment/>
      <protection/>
    </xf>
    <xf numFmtId="0" fontId="9" fillId="0" borderId="11" xfId="15" applyFont="1" applyBorder="1" applyAlignment="1">
      <alignment horizontal="left" wrapText="1"/>
      <protection/>
    </xf>
    <xf numFmtId="202" fontId="9" fillId="0" borderId="15" xfId="15" applyNumberFormat="1" applyFont="1" applyBorder="1" applyAlignment="1">
      <alignment wrapText="1"/>
      <protection/>
    </xf>
    <xf numFmtId="37" fontId="5" fillId="0" borderId="0" xfId="49" applyFont="1" applyAlignment="1" applyProtection="1" quotePrefix="1">
      <alignment horizontal="left" wrapText="1"/>
      <protection hidden="1"/>
    </xf>
    <xf numFmtId="203" fontId="9" fillId="0" borderId="0" xfId="15" applyNumberFormat="1" applyFont="1" applyBorder="1" applyAlignment="1">
      <alignment wrapText="1"/>
      <protection/>
    </xf>
    <xf numFmtId="180" fontId="9" fillId="0" borderId="0" xfId="46" applyNumberFormat="1" applyFont="1" applyBorder="1" applyAlignment="1">
      <alignment wrapText="1"/>
    </xf>
    <xf numFmtId="182" fontId="0" fillId="0" borderId="0" xfId="15" applyNumberFormat="1" applyFont="1" applyFill="1">
      <alignment/>
      <protection/>
    </xf>
    <xf numFmtId="0" fontId="12" fillId="0" borderId="0" xfId="15" applyFont="1" applyBorder="1" applyAlignment="1">
      <alignment horizontal="right" wrapText="1"/>
      <protection/>
    </xf>
    <xf numFmtId="181" fontId="13" fillId="0" borderId="0" xfId="46" applyNumberFormat="1" applyFont="1" applyBorder="1" applyAlignment="1">
      <alignment/>
    </xf>
    <xf numFmtId="179" fontId="9" fillId="0" borderId="0" xfId="52" applyNumberFormat="1" applyFont="1" applyBorder="1" applyAlignment="1">
      <alignment wrapText="1"/>
    </xf>
    <xf numFmtId="0" fontId="12" fillId="0" borderId="11" xfId="15" applyFont="1" applyBorder="1" applyAlignment="1">
      <alignment horizontal="right" wrapText="1"/>
      <protection/>
    </xf>
    <xf numFmtId="0" fontId="9" fillId="0" borderId="15" xfId="15" applyFont="1" applyBorder="1" applyAlignment="1">
      <alignment horizontal="left" wrapText="1"/>
      <protection/>
    </xf>
    <xf numFmtId="181" fontId="0" fillId="0" borderId="0" xfId="46" applyNumberFormat="1" applyFont="1" applyFill="1" applyAlignment="1">
      <alignment/>
    </xf>
    <xf numFmtId="181" fontId="13" fillId="0" borderId="0" xfId="46" applyNumberFormat="1" applyFont="1" applyFill="1" applyBorder="1" applyAlignment="1">
      <alignment/>
    </xf>
    <xf numFmtId="181" fontId="0" fillId="0" borderId="15" xfId="46" applyNumberFormat="1" applyFont="1" applyFill="1" applyBorder="1" applyAlignment="1">
      <alignment/>
    </xf>
    <xf numFmtId="180" fontId="9" fillId="0" borderId="0" xfId="15" applyNumberFormat="1" applyFont="1" applyFill="1" applyBorder="1" applyAlignment="1">
      <alignment wrapText="1"/>
      <protection/>
    </xf>
    <xf numFmtId="178" fontId="13" fillId="0" borderId="15" xfId="52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 wrapText="1"/>
      <protection/>
    </xf>
    <xf numFmtId="184" fontId="15" fillId="0" borderId="0" xfId="52" applyNumberFormat="1" applyFont="1" applyBorder="1" applyAlignment="1">
      <alignment wrapText="1"/>
    </xf>
    <xf numFmtId="184" fontId="16" fillId="0" borderId="0" xfId="52" applyNumberFormat="1" applyFont="1" applyBorder="1" applyAlignment="1">
      <alignment wrapText="1"/>
    </xf>
    <xf numFmtId="184" fontId="15" fillId="0" borderId="10" xfId="52" applyNumberFormat="1" applyFont="1" applyBorder="1" applyAlignment="1">
      <alignment wrapText="1"/>
    </xf>
    <xf numFmtId="178" fontId="17" fillId="0" borderId="0" xfId="52" applyNumberFormat="1" applyFont="1" applyAlignment="1">
      <alignment/>
    </xf>
    <xf numFmtId="178" fontId="14" fillId="0" borderId="10" xfId="15" applyNumberFormat="1" applyFont="1" applyBorder="1">
      <alignment/>
      <protection/>
    </xf>
    <xf numFmtId="173" fontId="6" fillId="34" borderId="10" xfId="49" applyNumberFormat="1" applyFont="1" applyFill="1" applyBorder="1" applyAlignment="1" applyProtection="1" quotePrefix="1">
      <alignment horizontal="right" vertical="center" wrapText="1"/>
      <protection/>
    </xf>
    <xf numFmtId="0" fontId="8" fillId="13" borderId="16" xfId="15" applyFont="1" applyFill="1" applyBorder="1" applyAlignment="1">
      <alignment horizontal="left" vertical="center" wrapText="1"/>
      <protection/>
    </xf>
    <xf numFmtId="15" fontId="8" fillId="13" borderId="10" xfId="15" applyNumberFormat="1" applyFont="1" applyFill="1" applyBorder="1" applyAlignment="1">
      <alignment horizontal="center" vertical="center" wrapText="1"/>
      <protection/>
    </xf>
    <xf numFmtId="0" fontId="8" fillId="13" borderId="10" xfId="15" applyFont="1" applyFill="1" applyBorder="1" applyAlignment="1">
      <alignment horizontal="center" vertical="center" wrapText="1"/>
      <protection/>
    </xf>
    <xf numFmtId="15" fontId="8" fillId="13" borderId="17" xfId="15" applyNumberFormat="1" applyFont="1" applyFill="1" applyBorder="1" applyAlignment="1">
      <alignment horizontal="center" vertical="center" wrapText="1"/>
      <protection/>
    </xf>
    <xf numFmtId="0" fontId="8" fillId="13" borderId="17" xfId="15" applyFont="1" applyFill="1" applyBorder="1" applyAlignment="1">
      <alignment horizontal="center" vertical="center" wrapText="1"/>
      <protection/>
    </xf>
    <xf numFmtId="0" fontId="8" fillId="2" borderId="16" xfId="15" applyFont="1" applyFill="1" applyBorder="1" applyAlignment="1">
      <alignment horizontal="left" vertical="center" wrapText="1"/>
      <protection/>
    </xf>
    <xf numFmtId="15" fontId="8" fillId="2" borderId="10" xfId="15" applyNumberFormat="1" applyFont="1" applyFill="1" applyBorder="1" applyAlignment="1">
      <alignment horizontal="center" vertical="center" wrapText="1"/>
      <protection/>
    </xf>
    <xf numFmtId="0" fontId="8" fillId="2" borderId="10" xfId="15" applyFont="1" applyFill="1" applyBorder="1" applyAlignment="1">
      <alignment horizontal="center" vertical="center" wrapText="1"/>
      <protection/>
    </xf>
    <xf numFmtId="15" fontId="8" fillId="2" borderId="17" xfId="15" applyNumberFormat="1" applyFont="1" applyFill="1" applyBorder="1" applyAlignment="1">
      <alignment horizontal="center" vertical="center" wrapText="1"/>
      <protection/>
    </xf>
    <xf numFmtId="0" fontId="8" fillId="2" borderId="17" xfId="15" applyFont="1" applyFill="1" applyBorder="1" applyAlignment="1">
      <alignment horizontal="center" vertical="center" wrapText="1"/>
      <protection/>
    </xf>
    <xf numFmtId="0" fontId="8" fillId="10" borderId="16" xfId="15" applyFont="1" applyFill="1" applyBorder="1" applyAlignment="1">
      <alignment horizontal="left" vertical="center" wrapText="1"/>
      <protection/>
    </xf>
    <xf numFmtId="15" fontId="8" fillId="10" borderId="10" xfId="15" applyNumberFormat="1" applyFont="1" applyFill="1" applyBorder="1" applyAlignment="1">
      <alignment horizontal="center" vertical="center" wrapText="1"/>
      <protection/>
    </xf>
    <xf numFmtId="0" fontId="8" fillId="10" borderId="10" xfId="15" applyFont="1" applyFill="1" applyBorder="1" applyAlignment="1">
      <alignment horizontal="center" vertical="center" wrapText="1"/>
      <protection/>
    </xf>
    <xf numFmtId="15" fontId="8" fillId="10" borderId="17" xfId="15" applyNumberFormat="1" applyFont="1" applyFill="1" applyBorder="1" applyAlignment="1">
      <alignment horizontal="center" vertical="center" wrapText="1"/>
      <protection/>
    </xf>
    <xf numFmtId="0" fontId="8" fillId="10" borderId="17" xfId="15" applyFont="1" applyFill="1" applyBorder="1" applyAlignment="1">
      <alignment horizontal="center" vertical="center" wrapText="1"/>
      <protection/>
    </xf>
    <xf numFmtId="0" fontId="8" fillId="35" borderId="16" xfId="15" applyFont="1" applyFill="1" applyBorder="1" applyAlignment="1">
      <alignment horizontal="left" vertical="center" wrapText="1"/>
      <protection/>
    </xf>
    <xf numFmtId="15" fontId="8" fillId="35" borderId="10" xfId="15" applyNumberFormat="1" applyFont="1" applyFill="1" applyBorder="1" applyAlignment="1">
      <alignment horizontal="center" vertical="center" wrapText="1"/>
      <protection/>
    </xf>
    <xf numFmtId="0" fontId="8" fillId="35" borderId="10" xfId="15" applyFont="1" applyFill="1" applyBorder="1" applyAlignment="1">
      <alignment horizontal="center" vertical="center" wrapText="1"/>
      <protection/>
    </xf>
    <xf numFmtId="15" fontId="8" fillId="35" borderId="17" xfId="15" applyNumberFormat="1" applyFont="1" applyFill="1" applyBorder="1" applyAlignment="1">
      <alignment horizontal="center" vertical="center" wrapText="1"/>
      <protection/>
    </xf>
    <xf numFmtId="0" fontId="8" fillId="35" borderId="17" xfId="15" applyFont="1" applyFill="1" applyBorder="1" applyAlignment="1">
      <alignment horizontal="center" vertical="center" wrapText="1"/>
      <protection/>
    </xf>
    <xf numFmtId="15" fontId="16" fillId="13" borderId="10" xfId="15" applyNumberFormat="1" applyFont="1" applyFill="1" applyBorder="1" applyAlignment="1">
      <alignment horizontal="center" vertical="center" wrapText="1"/>
      <protection/>
    </xf>
    <xf numFmtId="15" fontId="16" fillId="2" borderId="10" xfId="15" applyNumberFormat="1" applyFont="1" applyFill="1" applyBorder="1" applyAlignment="1">
      <alignment horizontal="center" vertical="center" wrapText="1"/>
      <protection/>
    </xf>
    <xf numFmtId="0" fontId="16" fillId="2" borderId="10" xfId="15" applyFont="1" applyFill="1" applyBorder="1" applyAlignment="1">
      <alignment horizontal="center" vertical="center" wrapText="1"/>
      <protection/>
    </xf>
    <xf numFmtId="15" fontId="16" fillId="10" borderId="10" xfId="15" applyNumberFormat="1" applyFont="1" applyFill="1" applyBorder="1" applyAlignment="1">
      <alignment horizontal="center" vertical="center" wrapText="1"/>
      <protection/>
    </xf>
    <xf numFmtId="0" fontId="18" fillId="0" borderId="0" xfId="15" applyFont="1" applyBorder="1" applyAlignment="1">
      <alignment wrapText="1"/>
      <protection/>
    </xf>
    <xf numFmtId="0" fontId="16" fillId="10" borderId="10" xfId="15" applyFont="1" applyFill="1" applyBorder="1" applyAlignment="1">
      <alignment horizontal="center" vertical="center" wrapText="1"/>
      <protection/>
    </xf>
    <xf numFmtId="15" fontId="16" fillId="35" borderId="10" xfId="15" applyNumberFormat="1" applyFont="1" applyFill="1" applyBorder="1" applyAlignment="1">
      <alignment horizontal="center" vertical="center" wrapText="1"/>
      <protection/>
    </xf>
    <xf numFmtId="0" fontId="16" fillId="35" borderId="10" xfId="15" applyFont="1" applyFill="1" applyBorder="1" applyAlignment="1">
      <alignment horizontal="center" vertical="center" wrapText="1"/>
      <protection/>
    </xf>
    <xf numFmtId="182" fontId="0" fillId="0" borderId="0" xfId="15" applyNumberFormat="1" applyFont="1" applyFill="1">
      <alignment/>
      <protection/>
    </xf>
    <xf numFmtId="185" fontId="8" fillId="0" borderId="0" xfId="15" applyNumberFormat="1" applyFont="1" applyFill="1" applyBorder="1" applyAlignment="1">
      <alignment wrapText="1"/>
      <protection/>
    </xf>
    <xf numFmtId="185" fontId="9" fillId="0" borderId="0" xfId="15" applyNumberFormat="1" applyFont="1" applyFill="1" applyBorder="1" applyAlignment="1">
      <alignment wrapText="1"/>
      <protection/>
    </xf>
    <xf numFmtId="182" fontId="8" fillId="0" borderId="0" xfId="15" applyNumberFormat="1" applyFont="1" applyFill="1" applyBorder="1" applyAlignment="1">
      <alignment wrapText="1"/>
      <protection/>
    </xf>
    <xf numFmtId="181" fontId="9" fillId="0" borderId="0" xfId="46" applyNumberFormat="1" applyFont="1" applyFill="1" applyBorder="1" applyAlignment="1">
      <alignment wrapText="1"/>
    </xf>
    <xf numFmtId="182" fontId="11" fillId="0" borderId="0" xfId="15" applyNumberFormat="1" applyFont="1" applyFill="1">
      <alignment/>
      <protection/>
    </xf>
    <xf numFmtId="181" fontId="0" fillId="0" borderId="0" xfId="46" applyNumberFormat="1" applyFont="1" applyFill="1" applyAlignment="1">
      <alignment/>
    </xf>
    <xf numFmtId="181" fontId="11" fillId="0" borderId="10" xfId="46" applyNumberFormat="1" applyFont="1" applyFill="1" applyBorder="1" applyAlignment="1">
      <alignment/>
    </xf>
    <xf numFmtId="181" fontId="0" fillId="0" borderId="0" xfId="46" applyNumberFormat="1" applyFont="1" applyFill="1" applyAlignment="1">
      <alignment/>
    </xf>
    <xf numFmtId="0" fontId="0" fillId="0" borderId="15" xfId="15" applyFont="1" applyFill="1" applyBorder="1">
      <alignment/>
      <protection/>
    </xf>
    <xf numFmtId="37" fontId="19" fillId="0" borderId="0" xfId="49" applyFont="1" applyFill="1" applyBorder="1" applyAlignment="1" applyProtection="1">
      <alignment horizontal="right" vertical="center"/>
      <protection hidden="1"/>
    </xf>
    <xf numFmtId="37" fontId="19" fillId="0" borderId="0" xfId="49" applyFont="1" applyFill="1" applyBorder="1" applyAlignment="1" applyProtection="1">
      <alignment vertical="center"/>
      <protection hidden="1"/>
    </xf>
    <xf numFmtId="37" fontId="19" fillId="0" borderId="15" xfId="49" applyFont="1" applyFill="1" applyBorder="1" applyAlignment="1" applyProtection="1">
      <alignment vertical="center"/>
      <protection hidden="1"/>
    </xf>
    <xf numFmtId="37" fontId="19" fillId="0" borderId="0" xfId="49" applyFont="1" applyFill="1" applyBorder="1" applyAlignment="1" applyProtection="1" quotePrefix="1">
      <alignment horizontal="right" vertical="center"/>
      <protection hidden="1"/>
    </xf>
    <xf numFmtId="37" fontId="19" fillId="0" borderId="15" xfId="49" applyFont="1" applyFill="1" applyBorder="1" applyAlignment="1" applyProtection="1" quotePrefix="1">
      <alignment horizontal="right" vertical="center"/>
      <protection hidden="1"/>
    </xf>
    <xf numFmtId="37" fontId="4" fillId="0" borderId="0" xfId="49" applyFont="1" applyFill="1" applyAlignment="1" applyProtection="1">
      <alignment vertical="center"/>
      <protection hidden="1"/>
    </xf>
    <xf numFmtId="37" fontId="2" fillId="35" borderId="10" xfId="49" applyFont="1" applyFill="1" applyBorder="1" applyAlignment="1" applyProtection="1">
      <alignment horizontal="left" vertical="center"/>
      <protection hidden="1"/>
    </xf>
    <xf numFmtId="172" fontId="6" fillId="35" borderId="10" xfId="49" applyNumberFormat="1" applyFont="1" applyFill="1" applyBorder="1" applyAlignment="1" applyProtection="1" quotePrefix="1">
      <alignment horizontal="center" vertical="center" wrapText="1"/>
      <protection/>
    </xf>
    <xf numFmtId="37" fontId="7" fillId="35" borderId="18" xfId="49" applyFont="1" applyFill="1" applyBorder="1" applyAlignment="1" applyProtection="1">
      <alignment vertical="center"/>
      <protection hidden="1"/>
    </xf>
    <xf numFmtId="37" fontId="2" fillId="35" borderId="18" xfId="49" applyFont="1" applyFill="1" applyBorder="1" applyAlignment="1" applyProtection="1">
      <alignment horizontal="right" vertical="center"/>
      <protection hidden="1"/>
    </xf>
    <xf numFmtId="37" fontId="7" fillId="35" borderId="10" xfId="49" applyFont="1" applyFill="1" applyBorder="1" applyAlignment="1" applyProtection="1">
      <alignment vertical="center" wrapText="1"/>
      <protection hidden="1"/>
    </xf>
    <xf numFmtId="37" fontId="6" fillId="35" borderId="10" xfId="0" applyNumberFormat="1" applyFont="1" applyFill="1" applyBorder="1" applyAlignment="1">
      <alignment horizontal="right" vertical="center" wrapText="1"/>
    </xf>
    <xf numFmtId="0" fontId="8" fillId="30" borderId="16" xfId="15" applyFont="1" applyFill="1" applyBorder="1" applyAlignment="1">
      <alignment horizontal="left" vertical="center" wrapText="1"/>
      <protection/>
    </xf>
    <xf numFmtId="15" fontId="8" fillId="30" borderId="10" xfId="15" applyNumberFormat="1" applyFont="1" applyFill="1" applyBorder="1" applyAlignment="1">
      <alignment horizontal="center" vertical="center" wrapText="1"/>
      <protection/>
    </xf>
    <xf numFmtId="15" fontId="16" fillId="30" borderId="10" xfId="15" applyNumberFormat="1" applyFont="1" applyFill="1" applyBorder="1" applyAlignment="1">
      <alignment horizontal="center" vertical="center" wrapText="1"/>
      <protection/>
    </xf>
    <xf numFmtId="0" fontId="16" fillId="30" borderId="10" xfId="15" applyFont="1" applyFill="1" applyBorder="1" applyAlignment="1">
      <alignment horizontal="center" vertical="center" wrapText="1"/>
      <protection/>
    </xf>
    <xf numFmtId="0" fontId="8" fillId="30" borderId="10" xfId="15" applyFont="1" applyFill="1" applyBorder="1" applyAlignment="1">
      <alignment horizontal="center" vertical="center" wrapText="1"/>
      <protection/>
    </xf>
    <xf numFmtId="15" fontId="8" fillId="30" borderId="17" xfId="15" applyNumberFormat="1" applyFont="1" applyFill="1" applyBorder="1" applyAlignment="1">
      <alignment horizontal="center" vertical="center" wrapText="1"/>
      <protection/>
    </xf>
    <xf numFmtId="0" fontId="8" fillId="30" borderId="17" xfId="15" applyFont="1" applyFill="1" applyBorder="1" applyAlignment="1">
      <alignment horizontal="center" vertical="center" wrapText="1"/>
      <protection/>
    </xf>
    <xf numFmtId="37" fontId="5" fillId="0" borderId="0" xfId="49" applyFont="1" applyAlignment="1" applyProtection="1">
      <alignment horizontal="right" vertical="center" wrapText="1"/>
      <protection hidden="1"/>
    </xf>
    <xf numFmtId="0" fontId="13" fillId="0" borderId="0" xfId="0" applyFont="1" applyAlignment="1">
      <alignment/>
    </xf>
    <xf numFmtId="176" fontId="1" fillId="0" borderId="0" xfId="49" applyNumberFormat="1" applyFill="1" applyBorder="1" applyProtection="1">
      <alignment/>
      <protection locked="0"/>
    </xf>
    <xf numFmtId="176" fontId="20" fillId="0" borderId="0" xfId="49" applyNumberFormat="1" applyFont="1" applyFill="1" applyBorder="1" applyProtection="1">
      <alignment/>
      <protection locked="0"/>
    </xf>
    <xf numFmtId="176" fontId="0" fillId="0" borderId="0" xfId="0" applyNumberFormat="1" applyFill="1" applyAlignment="1">
      <alignment/>
    </xf>
    <xf numFmtId="176" fontId="4" fillId="0" borderId="0" xfId="49" applyNumberFormat="1" applyFont="1" applyFill="1" applyProtection="1">
      <alignment/>
      <protection hidden="1"/>
    </xf>
    <xf numFmtId="176" fontId="6" fillId="0" borderId="10" xfId="49" applyNumberFormat="1" applyFont="1" applyFill="1" applyBorder="1" applyProtection="1">
      <alignment/>
      <protection locked="0"/>
    </xf>
    <xf numFmtId="176" fontId="1" fillId="0" borderId="10" xfId="49" applyNumberFormat="1" applyFont="1" applyFill="1" applyBorder="1" applyProtection="1">
      <alignment/>
      <protection locked="0"/>
    </xf>
    <xf numFmtId="37" fontId="4" fillId="0" borderId="0" xfId="49" applyFont="1" applyAlignment="1" applyProtection="1">
      <alignment wrapText="1"/>
      <protection hidden="1"/>
    </xf>
    <xf numFmtId="172" fontId="6" fillId="36" borderId="10" xfId="49" applyNumberFormat="1" applyFont="1" applyFill="1" applyBorder="1" applyAlignment="1" applyProtection="1" quotePrefix="1">
      <alignment horizontal="center" vertical="center" wrapText="1"/>
      <protection/>
    </xf>
    <xf numFmtId="178" fontId="0" fillId="0" borderId="0" xfId="0" applyNumberFormat="1" applyAlignment="1">
      <alignment/>
    </xf>
    <xf numFmtId="209" fontId="12" fillId="0" borderId="15" xfId="15" applyNumberFormat="1" applyFont="1" applyFill="1" applyBorder="1" applyAlignment="1" quotePrefix="1">
      <alignment horizontal="right" wrapText="1"/>
      <protection/>
    </xf>
    <xf numFmtId="0" fontId="4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_Cons_HERA_mar04_Poli_7tris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55.57421875" style="0" customWidth="1"/>
    <col min="3" max="4" width="11.7109375" style="0" customWidth="1"/>
  </cols>
  <sheetData>
    <row r="3" ht="25.5" customHeight="1"/>
    <row r="4" spans="2:4" ht="12.75">
      <c r="B4" s="1" t="s">
        <v>23</v>
      </c>
      <c r="C4" s="2"/>
      <c r="D4" s="2"/>
    </row>
    <row r="5" spans="2:4" ht="12.75">
      <c r="B5" s="3" t="s">
        <v>0</v>
      </c>
      <c r="C5" s="97">
        <v>42185</v>
      </c>
      <c r="D5" s="97">
        <v>41820</v>
      </c>
    </row>
    <row r="6" spans="2:4" ht="12.75">
      <c r="B6" s="4" t="s">
        <v>1</v>
      </c>
      <c r="C6" s="157">
        <v>2213014</v>
      </c>
      <c r="D6" s="157">
        <v>2089089</v>
      </c>
    </row>
    <row r="7" spans="2:4" ht="12.75">
      <c r="B7" s="4" t="s">
        <v>2</v>
      </c>
      <c r="C7" s="157">
        <v>155879</v>
      </c>
      <c r="D7" s="157">
        <v>139233</v>
      </c>
    </row>
    <row r="8" spans="2:4" s="156" customFormat="1" ht="12.75">
      <c r="B8" s="155" t="s">
        <v>102</v>
      </c>
      <c r="C8" s="158"/>
      <c r="D8" s="158"/>
    </row>
    <row r="9" spans="2:4" ht="12.75">
      <c r="B9" s="4" t="s">
        <v>3</v>
      </c>
      <c r="C9" s="159"/>
      <c r="D9" s="159"/>
    </row>
    <row r="10" spans="2:4" ht="12.75">
      <c r="B10" s="77" t="s">
        <v>4</v>
      </c>
      <c r="C10" s="160">
        <v>-1103934</v>
      </c>
      <c r="D10" s="160">
        <v>-988272</v>
      </c>
    </row>
    <row r="11" spans="2:4" ht="12.75">
      <c r="B11" s="4" t="s">
        <v>5</v>
      </c>
      <c r="C11" s="157">
        <v>-530670</v>
      </c>
      <c r="D11" s="157">
        <v>-518337</v>
      </c>
    </row>
    <row r="12" spans="2:4" ht="12.75">
      <c r="B12" s="4" t="s">
        <v>6</v>
      </c>
      <c r="C12" s="157">
        <v>-260749</v>
      </c>
      <c r="D12" s="157">
        <v>-251698</v>
      </c>
    </row>
    <row r="13" spans="2:4" ht="12.75">
      <c r="B13" s="4" t="s">
        <v>7</v>
      </c>
      <c r="C13" s="157">
        <v>-214026</v>
      </c>
      <c r="D13" s="157">
        <v>-208091</v>
      </c>
    </row>
    <row r="14" spans="2:4" ht="12.75">
      <c r="B14" s="4" t="s">
        <v>8</v>
      </c>
      <c r="C14" s="157">
        <v>-26861</v>
      </c>
      <c r="D14" s="157">
        <v>-26950</v>
      </c>
    </row>
    <row r="15" spans="2:4" ht="12.75">
      <c r="B15" s="4" t="s">
        <v>9</v>
      </c>
      <c r="C15" s="157">
        <v>12374</v>
      </c>
      <c r="D15" s="157">
        <v>7804</v>
      </c>
    </row>
    <row r="16" spans="2:4" ht="12.75">
      <c r="B16" s="4"/>
      <c r="C16" s="159"/>
      <c r="D16" s="159"/>
    </row>
    <row r="17" spans="2:4" ht="12.75">
      <c r="B17" s="66" t="s">
        <v>10</v>
      </c>
      <c r="C17" s="161">
        <f>SUM(C6:C15)</f>
        <v>245027</v>
      </c>
      <c r="D17" s="161">
        <f>SUM(D6:D15)</f>
        <v>242778</v>
      </c>
    </row>
    <row r="18" spans="2:4" ht="12.75">
      <c r="B18" s="4"/>
      <c r="C18" s="159"/>
      <c r="D18" s="159"/>
    </row>
    <row r="19" spans="2:4" ht="12.75">
      <c r="B19" s="4" t="s">
        <v>11</v>
      </c>
      <c r="C19" s="157">
        <v>6260</v>
      </c>
      <c r="D19" s="157">
        <v>4121</v>
      </c>
    </row>
    <row r="20" spans="2:4" ht="12.75">
      <c r="B20" s="4" t="s">
        <v>12</v>
      </c>
      <c r="C20" s="157">
        <v>57305</v>
      </c>
      <c r="D20" s="157">
        <v>92690</v>
      </c>
    </row>
    <row r="21" spans="2:4" ht="12.75">
      <c r="B21" s="4" t="s">
        <v>13</v>
      </c>
      <c r="C21" s="157">
        <v>-124878</v>
      </c>
      <c r="D21" s="157">
        <v>-165381</v>
      </c>
    </row>
    <row r="22" spans="2:4" ht="12.75">
      <c r="B22" s="4"/>
      <c r="C22" s="159"/>
      <c r="D22" s="159"/>
    </row>
    <row r="23" spans="2:4" ht="12.75">
      <c r="B23" s="66" t="s">
        <v>91</v>
      </c>
      <c r="C23" s="161">
        <f>SUM(C19:C21)</f>
        <v>-61313</v>
      </c>
      <c r="D23" s="161">
        <f>SUM(D19:D21)</f>
        <v>-68570</v>
      </c>
    </row>
    <row r="24" spans="2:4" ht="12.75">
      <c r="B24" s="163" t="s">
        <v>103</v>
      </c>
      <c r="C24" s="162">
        <v>0</v>
      </c>
      <c r="D24" s="162">
        <v>0</v>
      </c>
    </row>
    <row r="25" spans="2:4" s="40" customFormat="1" ht="12.75">
      <c r="B25" s="66" t="s">
        <v>14</v>
      </c>
      <c r="C25" s="161">
        <f>C17+C23+C24</f>
        <v>183714</v>
      </c>
      <c r="D25" s="161">
        <f>D17+D23+D24</f>
        <v>174208</v>
      </c>
    </row>
    <row r="26" spans="2:4" ht="12.75">
      <c r="B26" s="7"/>
      <c r="C26" s="159"/>
      <c r="D26" s="159"/>
    </row>
    <row r="27" spans="2:4" ht="12.75">
      <c r="B27" s="4" t="s">
        <v>15</v>
      </c>
      <c r="C27" s="157">
        <v>-68331</v>
      </c>
      <c r="D27" s="157">
        <v>-69477</v>
      </c>
    </row>
    <row r="28" spans="2:4" ht="12.75">
      <c r="B28" s="6"/>
      <c r="C28" s="159"/>
      <c r="D28" s="159"/>
    </row>
    <row r="29" spans="2:4" ht="12.75">
      <c r="B29" s="66" t="s">
        <v>16</v>
      </c>
      <c r="C29" s="161">
        <f>SUM(C25:C27)</f>
        <v>115383</v>
      </c>
      <c r="D29" s="161">
        <f>SUM(D25:D27)</f>
        <v>104731</v>
      </c>
    </row>
    <row r="30" spans="2:4" ht="12.75">
      <c r="B30" s="4" t="s">
        <v>17</v>
      </c>
      <c r="C30" s="159"/>
      <c r="D30" s="159"/>
    </row>
    <row r="31" spans="2:4" ht="12.75">
      <c r="B31" s="4" t="s">
        <v>18</v>
      </c>
      <c r="C31" s="157">
        <v>107294</v>
      </c>
      <c r="D31" s="157">
        <v>96257</v>
      </c>
    </row>
    <row r="32" spans="2:4" ht="12.75">
      <c r="B32" s="4" t="s">
        <v>19</v>
      </c>
      <c r="C32" s="157">
        <v>8089</v>
      </c>
      <c r="D32" s="157">
        <v>8474</v>
      </c>
    </row>
    <row r="33" ht="12.75">
      <c r="B33" s="4"/>
    </row>
    <row r="34" spans="2:4" ht="12.75">
      <c r="B34" s="41"/>
      <c r="C34" s="60"/>
      <c r="D34" s="60"/>
    </row>
    <row r="35" spans="2:4" ht="12.75">
      <c r="B35" s="42" t="s">
        <v>20</v>
      </c>
      <c r="C35" s="8"/>
      <c r="D35" s="8"/>
    </row>
    <row r="36" spans="2:4" ht="12.75">
      <c r="B36" s="42" t="s">
        <v>21</v>
      </c>
      <c r="C36" s="8">
        <v>0.073</v>
      </c>
      <c r="D36" s="8">
        <v>0.068</v>
      </c>
    </row>
    <row r="37" spans="2:4" ht="12.75">
      <c r="B37" s="7" t="s">
        <v>22</v>
      </c>
      <c r="C37" s="8">
        <v>0.073</v>
      </c>
      <c r="D37" s="8">
        <v>0.068</v>
      </c>
    </row>
    <row r="38" spans="2:4" ht="12.75">
      <c r="B38" s="43"/>
      <c r="C38" s="5"/>
      <c r="D38" s="5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8 C22 C26 C28" formulaRange="1"/>
    <ignoredError sqref="C17:D17 C23 C25 C29" formulaRange="1" unlockedFormula="1"/>
    <ignoredError sqref="D23 D25 D2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6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7.8515625" style="0" customWidth="1"/>
    <col min="2" max="3" width="11.7109375" style="0" customWidth="1"/>
  </cols>
  <sheetData>
    <row r="5" spans="1:3" ht="12.75">
      <c r="A5" s="142" t="s">
        <v>24</v>
      </c>
      <c r="B5" s="143">
        <v>42185</v>
      </c>
      <c r="C5" s="143">
        <v>42004</v>
      </c>
    </row>
    <row r="6" spans="1:3" ht="12.75">
      <c r="A6" s="9" t="s">
        <v>25</v>
      </c>
      <c r="B6" s="10"/>
      <c r="C6" s="10"/>
    </row>
    <row r="7" spans="1:3" ht="12.75">
      <c r="A7" s="11" t="s">
        <v>26</v>
      </c>
      <c r="B7" s="12"/>
      <c r="C7" s="12"/>
    </row>
    <row r="8" spans="1:3" ht="13.5">
      <c r="A8" s="14" t="s">
        <v>27</v>
      </c>
      <c r="B8" s="136">
        <v>2018700</v>
      </c>
      <c r="C8" s="136">
        <v>2063698</v>
      </c>
    </row>
    <row r="9" spans="1:3" ht="13.5">
      <c r="A9" s="14" t="s">
        <v>28</v>
      </c>
      <c r="B9" s="136">
        <v>2816889</v>
      </c>
      <c r="C9" s="136">
        <v>2797047</v>
      </c>
    </row>
    <row r="10" spans="1:3" ht="13.5">
      <c r="A10" s="14" t="s">
        <v>104</v>
      </c>
      <c r="B10" s="136">
        <v>3683</v>
      </c>
      <c r="C10" s="136">
        <v>3737</v>
      </c>
    </row>
    <row r="11" spans="1:3" ht="13.5">
      <c r="A11" s="14" t="s">
        <v>29</v>
      </c>
      <c r="B11" s="136">
        <v>378564</v>
      </c>
      <c r="C11" s="136">
        <v>378564</v>
      </c>
    </row>
    <row r="12" spans="1:3" ht="13.5">
      <c r="A12" s="14" t="s">
        <v>93</v>
      </c>
      <c r="B12" s="136">
        <v>153794</v>
      </c>
      <c r="C12" s="136">
        <v>152808</v>
      </c>
    </row>
    <row r="13" spans="1:3" ht="13.5">
      <c r="A13" s="14" t="s">
        <v>30</v>
      </c>
      <c r="B13" s="136">
        <v>104507</v>
      </c>
      <c r="C13" s="136">
        <v>83609</v>
      </c>
    </row>
    <row r="14" spans="1:3" ht="13.5">
      <c r="A14" s="14" t="s">
        <v>31</v>
      </c>
      <c r="B14" s="136">
        <v>79032</v>
      </c>
      <c r="C14" s="136">
        <v>68098</v>
      </c>
    </row>
    <row r="15" spans="1:3" ht="13.5">
      <c r="A15" s="14" t="s">
        <v>32</v>
      </c>
      <c r="B15" s="136">
        <v>115542</v>
      </c>
      <c r="C15" s="136">
        <v>103096</v>
      </c>
    </row>
    <row r="16" spans="1:3" ht="12.75">
      <c r="A16" s="15"/>
      <c r="B16" s="16">
        <f>SUM(B8:B15)</f>
        <v>5670711</v>
      </c>
      <c r="C16" s="16">
        <f>SUM(C8:C15)</f>
        <v>5650657</v>
      </c>
    </row>
    <row r="17" spans="1:3" ht="12.75">
      <c r="A17" s="11" t="s">
        <v>33</v>
      </c>
      <c r="B17" s="13"/>
      <c r="C17" s="13"/>
    </row>
    <row r="18" spans="1:3" ht="13.5">
      <c r="A18" s="141" t="s">
        <v>34</v>
      </c>
      <c r="B18" s="137">
        <v>83775</v>
      </c>
      <c r="C18" s="137">
        <v>103588</v>
      </c>
    </row>
    <row r="19" spans="1:3" ht="13.5">
      <c r="A19" s="141" t="s">
        <v>35</v>
      </c>
      <c r="B19" s="137">
        <v>1454764</v>
      </c>
      <c r="C19" s="137">
        <v>1463635</v>
      </c>
    </row>
    <row r="20" spans="1:3" ht="13.5">
      <c r="A20" s="141" t="s">
        <v>36</v>
      </c>
      <c r="B20" s="137">
        <v>17493</v>
      </c>
      <c r="C20" s="137">
        <v>16268</v>
      </c>
    </row>
    <row r="21" spans="1:3" ht="13.5">
      <c r="A21" s="141" t="s">
        <v>30</v>
      </c>
      <c r="B21" s="137">
        <v>34200</v>
      </c>
      <c r="C21" s="137">
        <v>45150</v>
      </c>
    </row>
    <row r="22" spans="1:3" ht="13.5">
      <c r="A22" s="141" t="s">
        <v>32</v>
      </c>
      <c r="B22" s="137">
        <v>11015</v>
      </c>
      <c r="C22" s="137">
        <v>24136</v>
      </c>
    </row>
    <row r="23" spans="1:3" ht="13.5">
      <c r="A23" s="141" t="s">
        <v>100</v>
      </c>
      <c r="B23" s="137">
        <v>41184</v>
      </c>
      <c r="C23" s="137">
        <v>32200</v>
      </c>
    </row>
    <row r="24" spans="1:3" ht="13.5">
      <c r="A24" s="141" t="s">
        <v>37</v>
      </c>
      <c r="B24" s="137">
        <v>439035</v>
      </c>
      <c r="C24" s="137">
        <v>261998</v>
      </c>
    </row>
    <row r="25" spans="1:3" ht="13.5">
      <c r="A25" s="141" t="s">
        <v>38</v>
      </c>
      <c r="B25" s="137">
        <v>423914</v>
      </c>
      <c r="C25" s="137">
        <v>834495</v>
      </c>
    </row>
    <row r="26" spans="1:3" ht="12.75">
      <c r="A26" s="15"/>
      <c r="B26" s="16">
        <f>SUM(B18:B25)</f>
        <v>2505380</v>
      </c>
      <c r="C26" s="16">
        <f>SUM(C18:C25)</f>
        <v>2781470</v>
      </c>
    </row>
    <row r="27" spans="1:3" ht="13.5">
      <c r="A27" s="141" t="s">
        <v>101</v>
      </c>
      <c r="B27" s="137">
        <v>0</v>
      </c>
      <c r="C27" s="137">
        <v>601</v>
      </c>
    </row>
    <row r="28" spans="1:3" ht="13.5" thickBot="1">
      <c r="A28" s="144" t="s">
        <v>39</v>
      </c>
      <c r="B28" s="145">
        <f>B27+B26+B16</f>
        <v>8176091</v>
      </c>
      <c r="C28" s="145">
        <f>C27+C26+C16</f>
        <v>8432728</v>
      </c>
    </row>
    <row r="30" spans="1:3" ht="12.75">
      <c r="A30" s="17" t="s">
        <v>92</v>
      </c>
      <c r="B30" s="164">
        <f>B5</f>
        <v>42185</v>
      </c>
      <c r="C30" s="164">
        <f>C5</f>
        <v>42004</v>
      </c>
    </row>
    <row r="31" spans="1:3" ht="12.75">
      <c r="A31" s="18" t="s">
        <v>40</v>
      </c>
      <c r="B31" s="13"/>
      <c r="C31" s="13"/>
    </row>
    <row r="32" spans="1:3" ht="13.5">
      <c r="A32" s="19" t="s">
        <v>41</v>
      </c>
      <c r="B32" s="137">
        <v>1473869</v>
      </c>
      <c r="C32" s="137">
        <v>1469938</v>
      </c>
    </row>
    <row r="33" spans="1:3" ht="13.5">
      <c r="A33" s="19" t="s">
        <v>42</v>
      </c>
      <c r="B33" s="136">
        <v>703510</v>
      </c>
      <c r="C33" s="136">
        <v>676236</v>
      </c>
    </row>
    <row r="34" spans="1:3" ht="13.5">
      <c r="A34" s="19" t="s">
        <v>43</v>
      </c>
      <c r="B34" s="138">
        <v>107294</v>
      </c>
      <c r="C34" s="138">
        <v>164772</v>
      </c>
    </row>
    <row r="35" spans="1:3" ht="12.75">
      <c r="A35" s="18" t="s">
        <v>44</v>
      </c>
      <c r="B35" s="16">
        <f>SUM(B32:B34)</f>
        <v>2284673</v>
      </c>
      <c r="C35" s="16">
        <f>SUM(C32:C34)</f>
        <v>2310946</v>
      </c>
    </row>
    <row r="36" ht="12.75">
      <c r="A36" s="18"/>
    </row>
    <row r="37" spans="1:3" ht="13.5">
      <c r="A37" s="20" t="s">
        <v>45</v>
      </c>
      <c r="B37" s="136">
        <v>144407</v>
      </c>
      <c r="C37" s="136">
        <v>148055</v>
      </c>
    </row>
    <row r="38" ht="12.75">
      <c r="A38" s="20"/>
    </row>
    <row r="39" spans="1:3" ht="12.75">
      <c r="A39" s="18" t="s">
        <v>46</v>
      </c>
      <c r="B39" s="16">
        <f>B35+B37</f>
        <v>2429080</v>
      </c>
      <c r="C39" s="16">
        <f>C35+C37</f>
        <v>2459001</v>
      </c>
    </row>
    <row r="40" spans="1:3" ht="12.75">
      <c r="A40" s="18"/>
      <c r="B40" s="13"/>
      <c r="C40" s="13"/>
    </row>
    <row r="41" ht="12.75">
      <c r="A41" s="18" t="s">
        <v>47</v>
      </c>
    </row>
    <row r="42" spans="1:3" ht="13.5">
      <c r="A42" s="19" t="s">
        <v>48</v>
      </c>
      <c r="B42" s="139">
        <v>2849739</v>
      </c>
      <c r="C42" s="139">
        <v>3095301</v>
      </c>
    </row>
    <row r="43" spans="1:3" ht="13.5">
      <c r="A43" s="19" t="s">
        <v>49</v>
      </c>
      <c r="B43" s="139">
        <v>151857</v>
      </c>
      <c r="C43" s="139">
        <v>162971</v>
      </c>
    </row>
    <row r="44" spans="1:3" ht="13.5">
      <c r="A44" s="19" t="s">
        <v>50</v>
      </c>
      <c r="B44" s="139">
        <v>348180</v>
      </c>
      <c r="C44" s="139">
        <v>336500</v>
      </c>
    </row>
    <row r="45" spans="1:3" ht="13.5">
      <c r="A45" s="19" t="s">
        <v>51</v>
      </c>
      <c r="B45" s="139">
        <v>16207</v>
      </c>
      <c r="C45" s="139">
        <v>15084</v>
      </c>
    </row>
    <row r="46" spans="1:3" ht="13.5">
      <c r="A46" s="19" t="s">
        <v>52</v>
      </c>
      <c r="B46" s="139">
        <v>24310</v>
      </c>
      <c r="C46" s="139">
        <v>25351</v>
      </c>
    </row>
    <row r="47" spans="1:3" ht="13.5">
      <c r="A47" s="19" t="s">
        <v>32</v>
      </c>
      <c r="B47" s="140">
        <v>32049</v>
      </c>
      <c r="C47" s="140">
        <v>38415</v>
      </c>
    </row>
    <row r="48" spans="1:3" ht="12.75">
      <c r="A48" s="21"/>
      <c r="B48" s="16">
        <f>SUM(B42:B47)</f>
        <v>3422342</v>
      </c>
      <c r="C48" s="16">
        <f>SUM(C42:C47)</f>
        <v>3673622</v>
      </c>
    </row>
    <row r="49" ht="12.75">
      <c r="A49" s="18" t="s">
        <v>53</v>
      </c>
    </row>
    <row r="50" spans="1:3" ht="13.5">
      <c r="A50" s="19" t="s">
        <v>54</v>
      </c>
      <c r="B50" s="139">
        <v>427855</v>
      </c>
      <c r="C50" s="139">
        <v>547333</v>
      </c>
    </row>
    <row r="51" spans="1:3" ht="13.5">
      <c r="A51" s="19" t="s">
        <v>96</v>
      </c>
      <c r="B51" s="139">
        <v>2571</v>
      </c>
      <c r="C51" s="139">
        <v>3451</v>
      </c>
    </row>
    <row r="52" spans="1:3" ht="13.5">
      <c r="A52" s="19" t="s">
        <v>55</v>
      </c>
      <c r="B52" s="139">
        <v>961247</v>
      </c>
      <c r="C52" s="139">
        <v>1193626</v>
      </c>
    </row>
    <row r="53" spans="1:3" ht="13.5">
      <c r="A53" s="19" t="s">
        <v>105</v>
      </c>
      <c r="B53" s="139">
        <v>114814</v>
      </c>
      <c r="C53" s="139">
        <v>30203</v>
      </c>
    </row>
    <row r="54" spans="1:3" ht="13.5">
      <c r="A54" s="19" t="s">
        <v>56</v>
      </c>
      <c r="B54" s="139">
        <v>801672</v>
      </c>
      <c r="C54" s="139">
        <v>493563</v>
      </c>
    </row>
    <row r="55" spans="1:3" ht="13.5">
      <c r="A55" s="19" t="s">
        <v>32</v>
      </c>
      <c r="B55" s="140">
        <v>16510</v>
      </c>
      <c r="C55" s="140">
        <v>31929</v>
      </c>
    </row>
    <row r="56" spans="1:3" ht="12.75">
      <c r="A56" s="21"/>
      <c r="B56" s="16">
        <f>SUM(B50:B55)</f>
        <v>2324669</v>
      </c>
      <c r="C56" s="16">
        <f>SUM(C50:C55)</f>
        <v>2300105</v>
      </c>
    </row>
    <row r="57" spans="1:3" ht="13.5">
      <c r="A57" s="19" t="s">
        <v>106</v>
      </c>
      <c r="B57" s="139">
        <v>0</v>
      </c>
      <c r="C57" s="139">
        <v>0</v>
      </c>
    </row>
    <row r="59" spans="1:3" ht="12.75">
      <c r="A59" s="22" t="s">
        <v>57</v>
      </c>
      <c r="B59" s="16">
        <f>B48+B56+B57</f>
        <v>5747011</v>
      </c>
      <c r="C59" s="16">
        <f>C48+C56+C57</f>
        <v>5973727</v>
      </c>
    </row>
    <row r="60" ht="12.75">
      <c r="A60" s="22"/>
    </row>
    <row r="61" spans="1:3" ht="12.75">
      <c r="A61" s="146" t="s">
        <v>58</v>
      </c>
      <c r="B61" s="147">
        <f>B59+B39</f>
        <v>8176091</v>
      </c>
      <c r="C61" s="147">
        <f>C59+C39</f>
        <v>8432728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30" customWidth="1"/>
    <col min="2" max="7" width="10.7109375" style="0" customWidth="1"/>
  </cols>
  <sheetData>
    <row r="1" ht="12.75">
      <c r="A1"/>
    </row>
    <row r="3" spans="1:7" ht="12.75">
      <c r="A3" s="98" t="s">
        <v>99</v>
      </c>
      <c r="B3" s="99">
        <v>42185</v>
      </c>
      <c r="C3" s="118" t="s">
        <v>65</v>
      </c>
      <c r="D3" s="99">
        <v>41820</v>
      </c>
      <c r="E3" s="118" t="s">
        <v>65</v>
      </c>
      <c r="F3" s="100" t="s">
        <v>60</v>
      </c>
      <c r="G3" s="101" t="s">
        <v>61</v>
      </c>
    </row>
    <row r="4" spans="1:7" ht="12.75">
      <c r="A4" s="32" t="s">
        <v>66</v>
      </c>
      <c r="B4" s="127">
        <v>891.4368468099999</v>
      </c>
      <c r="C4" s="92">
        <f>B4/$B$4</f>
        <v>1</v>
      </c>
      <c r="D4" s="127">
        <v>785.490525102001</v>
      </c>
      <c r="E4" s="92">
        <f>D4/$D$4</f>
        <v>1</v>
      </c>
      <c r="F4" s="33">
        <f>B4-D4</f>
        <v>105.94632170799889</v>
      </c>
      <c r="G4" s="34">
        <f>B4/D4-1</f>
        <v>0.13487918481797223</v>
      </c>
    </row>
    <row r="5" spans="1:7" ht="12.75">
      <c r="A5" s="28" t="s">
        <v>67</v>
      </c>
      <c r="B5" s="128">
        <v>-655.09941844</v>
      </c>
      <c r="C5" s="93">
        <f>B5/$B$4</f>
        <v>-0.7348803460214466</v>
      </c>
      <c r="D5" s="128">
        <v>-574.7690495485259</v>
      </c>
      <c r="E5" s="93">
        <f>D5/$D$4</f>
        <v>-0.7317326322604445</v>
      </c>
      <c r="F5" s="78">
        <f>B5-D5</f>
        <v>-80.33036889147411</v>
      </c>
      <c r="G5" s="44">
        <f>B5/D5-1</f>
        <v>0.13976112484583614</v>
      </c>
    </row>
    <row r="6" spans="1:7" ht="12.75">
      <c r="A6" s="28" t="s">
        <v>6</v>
      </c>
      <c r="B6" s="128">
        <v>-68.05584021000001</v>
      </c>
      <c r="C6" s="93">
        <f>B6/$B$4</f>
        <v>-0.07634398382065688</v>
      </c>
      <c r="D6" s="128">
        <v>-61.75185141821732</v>
      </c>
      <c r="E6" s="93">
        <f>D6/$D$4</f>
        <v>-0.07861565409741696</v>
      </c>
      <c r="F6" s="78">
        <f>B6-D6</f>
        <v>-6.303988791782693</v>
      </c>
      <c r="G6" s="44">
        <f>B6/D6-1</f>
        <v>0.10208582652993892</v>
      </c>
    </row>
    <row r="7" spans="1:7" ht="12.75">
      <c r="A7" s="28" t="s">
        <v>9</v>
      </c>
      <c r="B7" s="128">
        <v>4.17048324</v>
      </c>
      <c r="C7" s="93">
        <f>B7/$B$4</f>
        <v>0.00467838328079442</v>
      </c>
      <c r="D7" s="128">
        <v>2.05904031</v>
      </c>
      <c r="E7" s="93">
        <f>D7/$D$4</f>
        <v>0.002621343280662259</v>
      </c>
      <c r="F7" s="79">
        <f>B7-D7</f>
        <v>2.1114429300000004</v>
      </c>
      <c r="G7" s="44">
        <f>B7/D7-1</f>
        <v>1.0254500214228446</v>
      </c>
    </row>
    <row r="8" spans="1:7" s="31" customFormat="1" ht="12.75">
      <c r="A8" s="45" t="s">
        <v>68</v>
      </c>
      <c r="B8" s="61">
        <f>SUM(B4:B7)</f>
        <v>172.45207139999988</v>
      </c>
      <c r="C8" s="94">
        <f>B8/$B$4</f>
        <v>0.19345405343869096</v>
      </c>
      <c r="D8" s="61">
        <f>SUM(D4:D7)</f>
        <v>151.0286644452578</v>
      </c>
      <c r="E8" s="94">
        <f>D8/$D$4</f>
        <v>0.19227305692280086</v>
      </c>
      <c r="F8" s="58">
        <f>B8-D8</f>
        <v>21.42340695474209</v>
      </c>
      <c r="G8" s="70">
        <f>B8/D8-1</f>
        <v>0.14184993976760807</v>
      </c>
    </row>
    <row r="10" spans="1:5" ht="12.75">
      <c r="A10" s="98" t="s">
        <v>59</v>
      </c>
      <c r="B10" s="99">
        <f>+B3</f>
        <v>42185</v>
      </c>
      <c r="C10" s="99">
        <f>+D3</f>
        <v>41820</v>
      </c>
      <c r="D10" s="100" t="s">
        <v>60</v>
      </c>
      <c r="E10" s="102" t="s">
        <v>61</v>
      </c>
    </row>
    <row r="11" spans="1:5" ht="12.75">
      <c r="A11" s="28" t="s">
        <v>62</v>
      </c>
      <c r="B11" s="86">
        <v>1729.0787051059142</v>
      </c>
      <c r="C11" s="86">
        <v>1375.6628526750537</v>
      </c>
      <c r="D11" s="48">
        <f>B11-C11</f>
        <v>353.41585243086047</v>
      </c>
      <c r="E11" s="36">
        <f>B11/C11-1</f>
        <v>0.25690586304894647</v>
      </c>
    </row>
    <row r="12" spans="1:5" ht="12.75">
      <c r="A12" s="28" t="s">
        <v>63</v>
      </c>
      <c r="B12" s="86">
        <v>1843.9051803376258</v>
      </c>
      <c r="C12" s="86">
        <v>1379.1595167534165</v>
      </c>
      <c r="D12" s="48">
        <f>B12-C12</f>
        <v>464.7456635842093</v>
      </c>
      <c r="E12" s="36">
        <f>B12/C12-1</f>
        <v>0.3369774547024369</v>
      </c>
    </row>
    <row r="13" spans="1:5" ht="12.75">
      <c r="A13" s="84" t="s">
        <v>64</v>
      </c>
      <c r="B13" s="87">
        <v>590</v>
      </c>
      <c r="C13" s="87">
        <v>377.44095</v>
      </c>
      <c r="D13" s="48">
        <f>B13-C13</f>
        <v>212.55905</v>
      </c>
      <c r="E13" s="36">
        <f>B13/C13-1</f>
        <v>0.5631584225294051</v>
      </c>
    </row>
    <row r="14" spans="1:5" ht="12.75">
      <c r="A14" s="85" t="s">
        <v>98</v>
      </c>
      <c r="B14" s="88">
        <v>299.4159381538608</v>
      </c>
      <c r="C14" s="88">
        <v>259.4195986455882</v>
      </c>
      <c r="D14" s="53">
        <f>B14-C14</f>
        <v>39.99633950827257</v>
      </c>
      <c r="E14" s="37">
        <f>B14/C14-1</f>
        <v>0.15417624465187174</v>
      </c>
    </row>
    <row r="15" spans="1:5" ht="12.75">
      <c r="A15" s="81"/>
      <c r="B15" s="82"/>
      <c r="C15" s="87"/>
      <c r="D15" s="48"/>
      <c r="E15" s="83"/>
    </row>
    <row r="16" spans="1:5" ht="12.75">
      <c r="A16" s="98" t="s">
        <v>97</v>
      </c>
      <c r="B16" s="99">
        <f>+B10</f>
        <v>42185</v>
      </c>
      <c r="C16" s="99">
        <f>+C10</f>
        <v>41820</v>
      </c>
      <c r="D16" s="100" t="s">
        <v>60</v>
      </c>
      <c r="E16" s="102" t="s">
        <v>61</v>
      </c>
    </row>
    <row r="17" spans="1:5" s="69" customFormat="1" ht="12.75">
      <c r="A17" s="75" t="s">
        <v>69</v>
      </c>
      <c r="B17" s="73">
        <f>B8</f>
        <v>172.45207139999988</v>
      </c>
      <c r="C17" s="73">
        <f>D8</f>
        <v>151.0286644452578</v>
      </c>
      <c r="D17" s="48">
        <f>B17-C17</f>
        <v>21.42340695474209</v>
      </c>
      <c r="E17" s="62">
        <f>B17/C17-1</f>
        <v>0.14184993976760807</v>
      </c>
    </row>
    <row r="18" spans="1:5" ht="12.75">
      <c r="A18" s="28" t="s">
        <v>70</v>
      </c>
      <c r="B18" s="126">
        <v>459.0544526699999</v>
      </c>
      <c r="C18" s="126">
        <v>447.98126373000025</v>
      </c>
      <c r="D18" s="48">
        <f>B18-C18</f>
        <v>11.073188939999625</v>
      </c>
      <c r="E18" s="62">
        <f>B18/C18-1</f>
        <v>0.024717973354067446</v>
      </c>
    </row>
    <row r="19" spans="1:5" s="47" customFormat="1" ht="12.75">
      <c r="A19" s="46" t="s">
        <v>71</v>
      </c>
      <c r="B19" s="50">
        <f>B17/B18</f>
        <v>0.3756680071328496</v>
      </c>
      <c r="C19" s="50">
        <f>C17/C18</f>
        <v>0.33713165409588036</v>
      </c>
      <c r="D19" s="166">
        <f>+B19-C19</f>
        <v>0.03853635303696923</v>
      </c>
      <c r="E19" s="49"/>
    </row>
    <row r="21" spans="1:3" ht="12.75">
      <c r="A21" s="167" t="s">
        <v>107</v>
      </c>
      <c r="C21" s="165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8 D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3:H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30" customWidth="1"/>
    <col min="2" max="7" width="10.7109375" style="0" customWidth="1"/>
  </cols>
  <sheetData>
    <row r="3" spans="1:7" ht="12" customHeight="1">
      <c r="A3" s="148" t="s">
        <v>99</v>
      </c>
      <c r="B3" s="149">
        <f>+GAS!B3</f>
        <v>42185</v>
      </c>
      <c r="C3" s="150" t="s">
        <v>65</v>
      </c>
      <c r="D3" s="149">
        <f>+GAS!D3</f>
        <v>41820</v>
      </c>
      <c r="E3" s="151" t="s">
        <v>65</v>
      </c>
      <c r="F3" s="152" t="s">
        <v>60</v>
      </c>
      <c r="G3" s="153" t="s">
        <v>61</v>
      </c>
    </row>
    <row r="4" spans="1:7" ht="12.75">
      <c r="A4" s="32" t="s">
        <v>66</v>
      </c>
      <c r="B4" s="129">
        <v>718.0736925000001</v>
      </c>
      <c r="C4" s="92">
        <f>B4/$B$4</f>
        <v>1</v>
      </c>
      <c r="D4" s="129">
        <v>693.4861974916228</v>
      </c>
      <c r="E4" s="92">
        <f>D4/$D$4</f>
        <v>1</v>
      </c>
      <c r="F4" s="33">
        <f>B4-D4</f>
        <v>24.587495008377346</v>
      </c>
      <c r="G4" s="34">
        <f>B4/D4-1</f>
        <v>0.03545491618623653</v>
      </c>
    </row>
    <row r="5" spans="1:7" ht="12.75">
      <c r="A5" s="28" t="s">
        <v>67</v>
      </c>
      <c r="B5" s="89">
        <v>-649.35825342</v>
      </c>
      <c r="C5" s="93">
        <f>B5/$B$4</f>
        <v>-0.9043058674928408</v>
      </c>
      <c r="D5" s="89">
        <v>-613.1670504643869</v>
      </c>
      <c r="E5" s="93">
        <f>D5/$D$4</f>
        <v>-0.8841806119317809</v>
      </c>
      <c r="F5" s="78">
        <f>B5-D5</f>
        <v>-36.19120295561311</v>
      </c>
      <c r="G5" s="44">
        <f>B5/D5-1</f>
        <v>0.059023398155858775</v>
      </c>
    </row>
    <row r="6" spans="1:7" ht="12.75">
      <c r="A6" s="28" t="s">
        <v>6</v>
      </c>
      <c r="B6" s="89">
        <v>-22.84392103</v>
      </c>
      <c r="C6" s="93">
        <f>B6/$B$4</f>
        <v>-0.031812780872765366</v>
      </c>
      <c r="D6" s="89">
        <v>-20.704974023978178</v>
      </c>
      <c r="E6" s="93">
        <f>D6/$D$4</f>
        <v>-0.02985636065846616</v>
      </c>
      <c r="F6" s="78">
        <f>B6-D6</f>
        <v>-2.138947006021823</v>
      </c>
      <c r="G6" s="44">
        <f>B6/D6-1</f>
        <v>0.10330594974641039</v>
      </c>
    </row>
    <row r="7" spans="1:7" ht="12.75">
      <c r="A7" s="28" t="s">
        <v>9</v>
      </c>
      <c r="B7" s="130">
        <v>3.7049090099999997</v>
      </c>
      <c r="C7" s="93">
        <f>B7/$B$4</f>
        <v>0.00515951085340729</v>
      </c>
      <c r="D7" s="130">
        <v>3.0423199499999996</v>
      </c>
      <c r="E7" s="93">
        <f>D7/$D$4</f>
        <v>0.004386994234354247</v>
      </c>
      <c r="F7" s="79">
        <f>B7-D7</f>
        <v>0.6625890600000002</v>
      </c>
      <c r="G7" s="44">
        <f>B7/D7-1</f>
        <v>0.21779072250438358</v>
      </c>
    </row>
    <row r="8" spans="1:7" s="31" customFormat="1" ht="12.75">
      <c r="A8" s="45" t="s">
        <v>68</v>
      </c>
      <c r="B8" s="61">
        <f>SUM(B4:B7)</f>
        <v>49.57642706000012</v>
      </c>
      <c r="C8" s="94">
        <f>B8/$B$4</f>
        <v>0.06904086248780116</v>
      </c>
      <c r="D8" s="61">
        <f>SUM(D4:D7)</f>
        <v>62.656492953257704</v>
      </c>
      <c r="E8" s="94">
        <f>D8/$D$4</f>
        <v>0.09035002164410719</v>
      </c>
      <c r="F8" s="58">
        <f>B8-D8</f>
        <v>-13.080065893257583</v>
      </c>
      <c r="G8" s="70">
        <f>B8/D8-1</f>
        <v>-0.20875834692847284</v>
      </c>
    </row>
    <row r="10" spans="1:5" ht="12.75" customHeight="1">
      <c r="A10" s="148" t="s">
        <v>59</v>
      </c>
      <c r="B10" s="149">
        <f>+B3</f>
        <v>42185</v>
      </c>
      <c r="C10" s="149">
        <f>+D3</f>
        <v>41820</v>
      </c>
      <c r="D10" s="152" t="s">
        <v>60</v>
      </c>
      <c r="E10" s="154" t="s">
        <v>61</v>
      </c>
    </row>
    <row r="11" spans="1:5" ht="12.75">
      <c r="A11" s="28" t="s">
        <v>72</v>
      </c>
      <c r="B11" s="52">
        <v>4624.000807974421</v>
      </c>
      <c r="C11" s="52">
        <v>4464.396336610251</v>
      </c>
      <c r="D11" s="48">
        <f>B11-C11</f>
        <v>159.60447136417042</v>
      </c>
      <c r="E11" s="36">
        <f>B11/C11-1</f>
        <v>0.03575051570922039</v>
      </c>
    </row>
    <row r="12" spans="1:5" ht="12.75">
      <c r="A12" s="29" t="s">
        <v>73</v>
      </c>
      <c r="B12" s="54">
        <v>1472.128683051882</v>
      </c>
      <c r="C12" s="54">
        <v>1454.6291256785416</v>
      </c>
      <c r="D12" s="53">
        <f>B12-C12</f>
        <v>17.499557373340394</v>
      </c>
      <c r="E12" s="37">
        <f>B12/C12-1</f>
        <v>0.01203025366701449</v>
      </c>
    </row>
    <row r="14" spans="1:8" ht="14.25" customHeight="1">
      <c r="A14" s="148" t="s">
        <v>97</v>
      </c>
      <c r="B14" s="149">
        <f>+B10</f>
        <v>42185</v>
      </c>
      <c r="C14" s="149">
        <f>+D3</f>
        <v>41820</v>
      </c>
      <c r="D14" s="152" t="s">
        <v>60</v>
      </c>
      <c r="E14" s="154" t="s">
        <v>61</v>
      </c>
      <c r="H14" s="23"/>
    </row>
    <row r="15" spans="1:8" s="69" customFormat="1" ht="12.75">
      <c r="A15" s="72" t="s">
        <v>69</v>
      </c>
      <c r="B15" s="73">
        <f>B8</f>
        <v>49.57642706000012</v>
      </c>
      <c r="C15" s="73">
        <f>D8</f>
        <v>62.656492953257704</v>
      </c>
      <c r="D15" s="65">
        <f>B15-C15</f>
        <v>-13.080065893257583</v>
      </c>
      <c r="E15" s="62">
        <f>B15/C15-1</f>
        <v>-0.20875834692847284</v>
      </c>
      <c r="H15" s="74"/>
    </row>
    <row r="16" spans="1:8" ht="12.75">
      <c r="A16" s="24" t="s">
        <v>70</v>
      </c>
      <c r="B16" s="80">
        <f>GAS!B18</f>
        <v>459.0544526699999</v>
      </c>
      <c r="C16" s="80">
        <f>GAS!C18</f>
        <v>447.98126373000025</v>
      </c>
      <c r="D16" s="64">
        <f>B16-C16</f>
        <v>11.073188939999625</v>
      </c>
      <c r="E16" s="63">
        <f>B16/C16-1</f>
        <v>0.024717973354067446</v>
      </c>
      <c r="H16" s="23"/>
    </row>
    <row r="17" spans="1:8" s="47" customFormat="1" ht="12.75">
      <c r="A17" s="55" t="s">
        <v>71</v>
      </c>
      <c r="B17" s="50">
        <f>B15/B16</f>
        <v>0.10799683299366468</v>
      </c>
      <c r="C17" s="50">
        <f>C15/C16</f>
        <v>0.13986409259968732</v>
      </c>
      <c r="D17" s="166">
        <f>+B17-C17</f>
        <v>-0.031867259606022644</v>
      </c>
      <c r="E17" s="37"/>
      <c r="H17" s="71"/>
    </row>
    <row r="19" ht="12.75">
      <c r="A19" s="167" t="s">
        <v>107</v>
      </c>
    </row>
    <row r="20" ht="12.75">
      <c r="D20" s="165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3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30" customWidth="1"/>
    <col min="2" max="8" width="10.7109375" style="0" customWidth="1"/>
  </cols>
  <sheetData>
    <row r="3" spans="1:7" ht="12.75" customHeight="1">
      <c r="A3" s="103" t="s">
        <v>99</v>
      </c>
      <c r="B3" s="104">
        <f>+'E.E.'!B3</f>
        <v>42185</v>
      </c>
      <c r="C3" s="119" t="s">
        <v>65</v>
      </c>
      <c r="D3" s="104">
        <f>+'E.E.'!D3</f>
        <v>41820</v>
      </c>
      <c r="E3" s="120" t="s">
        <v>65</v>
      </c>
      <c r="F3" s="105" t="s">
        <v>60</v>
      </c>
      <c r="G3" s="106" t="s">
        <v>61</v>
      </c>
    </row>
    <row r="4" spans="1:7" s="31" customFormat="1" ht="12.75">
      <c r="A4" s="32" t="s">
        <v>66</v>
      </c>
      <c r="B4" s="129">
        <v>377.38102469000006</v>
      </c>
      <c r="C4" s="92">
        <f>B4/B$4</f>
        <v>1</v>
      </c>
      <c r="D4" s="129">
        <v>369.4857774188729</v>
      </c>
      <c r="E4" s="92">
        <f>D4/$D$4</f>
        <v>1</v>
      </c>
      <c r="F4" s="33">
        <f>B4-D4</f>
        <v>7.895247271127175</v>
      </c>
      <c r="G4" s="34">
        <f>B4/D4-1</f>
        <v>0.021368203469917635</v>
      </c>
    </row>
    <row r="5" spans="1:7" ht="12.75">
      <c r="A5" s="28" t="s">
        <v>67</v>
      </c>
      <c r="B5" s="89">
        <v>-196.61662276000004</v>
      </c>
      <c r="C5" s="93">
        <f>B5/B$4</f>
        <v>-0.5210029384002837</v>
      </c>
      <c r="D5" s="89">
        <v>-194.87616547149452</v>
      </c>
      <c r="E5" s="93">
        <f>D5/$D$4</f>
        <v>-0.5274253499900494</v>
      </c>
      <c r="F5" s="78">
        <f>B5-D5</f>
        <v>-1.7404572885055245</v>
      </c>
      <c r="G5" s="44">
        <f>B5/D5-1</f>
        <v>0.008931093673228752</v>
      </c>
    </row>
    <row r="6" spans="1:7" ht="12.75">
      <c r="A6" s="28" t="s">
        <v>6</v>
      </c>
      <c r="B6" s="89">
        <v>-74.79031020000001</v>
      </c>
      <c r="C6" s="93">
        <f>B6/B$4</f>
        <v>-0.19818248747783906</v>
      </c>
      <c r="D6" s="89">
        <v>-72.88834283393204</v>
      </c>
      <c r="E6" s="93">
        <f>D6/$D$4</f>
        <v>-0.19726968475785503</v>
      </c>
      <c r="F6" s="78">
        <f>B6-D6</f>
        <v>-1.9019673660679643</v>
      </c>
      <c r="G6" s="44">
        <f>B6/D6-1</f>
        <v>0.02609425996145065</v>
      </c>
    </row>
    <row r="7" spans="1:7" ht="12.75">
      <c r="A7" s="28" t="s">
        <v>9</v>
      </c>
      <c r="B7" s="130">
        <v>1.6376391899999998</v>
      </c>
      <c r="C7" s="93">
        <f>B7/B$4</f>
        <v>0.004339484719310516</v>
      </c>
      <c r="D7" s="130">
        <v>1.02346007</v>
      </c>
      <c r="E7" s="93">
        <f>D7/$D$4</f>
        <v>0.0027699579592741393</v>
      </c>
      <c r="F7" s="79">
        <f>B7-D7</f>
        <v>0.6141791199999997</v>
      </c>
      <c r="G7" s="44">
        <f>B7/D7-1</f>
        <v>0.6001007152140285</v>
      </c>
    </row>
    <row r="8" spans="1:7" s="31" customFormat="1" ht="12.75">
      <c r="A8" s="45" t="s">
        <v>68</v>
      </c>
      <c r="B8" s="61">
        <f>SUM(B4:B7)</f>
        <v>107.61173092000001</v>
      </c>
      <c r="C8" s="94">
        <f>B8/B$4</f>
        <v>0.2851540588411878</v>
      </c>
      <c r="D8" s="61">
        <f>SUM(D4:D7)</f>
        <v>102.74472918344632</v>
      </c>
      <c r="E8" s="94">
        <f>D8/$D$4</f>
        <v>0.27807492321136973</v>
      </c>
      <c r="F8" s="58">
        <f>B8-D8</f>
        <v>4.867001736553689</v>
      </c>
      <c r="G8" s="70">
        <f>B8/D8-1</f>
        <v>0.047369843448259674</v>
      </c>
    </row>
    <row r="9" spans="1:7" ht="12.75">
      <c r="A9" s="39"/>
      <c r="B9" s="25"/>
      <c r="C9" s="25"/>
      <c r="D9" s="25"/>
      <c r="E9" s="25"/>
      <c r="F9" s="25"/>
      <c r="G9" s="25"/>
    </row>
    <row r="10" spans="1:5" ht="15" customHeight="1">
      <c r="A10" s="103" t="s">
        <v>59</v>
      </c>
      <c r="B10" s="104">
        <f>+B3</f>
        <v>42185</v>
      </c>
      <c r="C10" s="104">
        <f>+D3</f>
        <v>41820</v>
      </c>
      <c r="D10" s="105" t="s">
        <v>60</v>
      </c>
      <c r="E10" s="107" t="s">
        <v>61</v>
      </c>
    </row>
    <row r="11" spans="1:5" ht="12.75">
      <c r="A11" s="28" t="s">
        <v>63</v>
      </c>
      <c r="B11" s="25"/>
      <c r="C11" s="25"/>
      <c r="D11" s="25"/>
      <c r="E11" s="26"/>
    </row>
    <row r="12" spans="1:5" ht="12.75">
      <c r="A12" s="28" t="s">
        <v>74</v>
      </c>
      <c r="B12" s="51">
        <v>143.3951480674995</v>
      </c>
      <c r="C12" s="51">
        <v>145.329333774816</v>
      </c>
      <c r="D12" s="64">
        <f>B12-C12</f>
        <v>-1.9341857073165158</v>
      </c>
      <c r="E12" s="63">
        <f>B12/C12-1</f>
        <v>-0.013308983514047412</v>
      </c>
    </row>
    <row r="13" spans="1:5" ht="12.75">
      <c r="A13" s="28" t="s">
        <v>75</v>
      </c>
      <c r="B13" s="51">
        <v>117.89577360419624</v>
      </c>
      <c r="C13" s="51">
        <v>119.0173536487219</v>
      </c>
      <c r="D13" s="64">
        <f>B13-C13</f>
        <v>-1.1215800445256576</v>
      </c>
      <c r="E13" s="63">
        <f>B13/C13-1</f>
        <v>-0.00942366814705009</v>
      </c>
    </row>
    <row r="14" spans="1:5" ht="12.75">
      <c r="A14" s="29" t="s">
        <v>76</v>
      </c>
      <c r="B14" s="56">
        <v>116.86801000426281</v>
      </c>
      <c r="C14" s="56">
        <v>117.96267077437197</v>
      </c>
      <c r="D14" s="67">
        <f>B14-C14</f>
        <v>-1.094660770109158</v>
      </c>
      <c r="E14" s="68">
        <f>B14/C14-1</f>
        <v>-0.009279721821515263</v>
      </c>
    </row>
    <row r="16" spans="1:5" ht="13.5" customHeight="1">
      <c r="A16" s="103" t="s">
        <v>97</v>
      </c>
      <c r="B16" s="104">
        <f>+B10</f>
        <v>42185</v>
      </c>
      <c r="C16" s="104">
        <f>+C10</f>
        <v>41820</v>
      </c>
      <c r="D16" s="105" t="s">
        <v>60</v>
      </c>
      <c r="E16" s="107" t="s">
        <v>61</v>
      </c>
    </row>
    <row r="17" spans="1:5" s="69" customFormat="1" ht="12.75">
      <c r="A17" s="72" t="s">
        <v>69</v>
      </c>
      <c r="B17" s="73">
        <f>B8</f>
        <v>107.61173092000001</v>
      </c>
      <c r="C17" s="73">
        <f>D8</f>
        <v>102.74472918344632</v>
      </c>
      <c r="D17" s="65">
        <f>B17-C17</f>
        <v>4.867001736553689</v>
      </c>
      <c r="E17" s="62">
        <f>B17/C17-1</f>
        <v>0.047369843448259674</v>
      </c>
    </row>
    <row r="18" spans="1:5" ht="12.75">
      <c r="A18" s="24" t="s">
        <v>70</v>
      </c>
      <c r="B18" s="80">
        <f>GAS!B18</f>
        <v>459.0544526699999</v>
      </c>
      <c r="C18" s="80">
        <f>GAS!C18</f>
        <v>447.98126373000025</v>
      </c>
      <c r="D18" s="64">
        <f>B18-C18</f>
        <v>11.073188939999625</v>
      </c>
      <c r="E18" s="63">
        <f>B18/C18-1</f>
        <v>0.024717973354067446</v>
      </c>
    </row>
    <row r="19" spans="1:5" ht="12.75">
      <c r="A19" s="55" t="s">
        <v>71</v>
      </c>
      <c r="B19" s="50">
        <f>B17/B18</f>
        <v>0.234420405453204</v>
      </c>
      <c r="C19" s="50">
        <f>C17/C18</f>
        <v>0.22935050525990502</v>
      </c>
      <c r="D19" s="166">
        <f>+B19-C19</f>
        <v>0.005069900193298976</v>
      </c>
      <c r="E19" s="27"/>
    </row>
    <row r="21" ht="12.75">
      <c r="A21" s="167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3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30" customWidth="1"/>
    <col min="2" max="7" width="10.7109375" style="0" customWidth="1"/>
  </cols>
  <sheetData>
    <row r="3" spans="1:7" ht="12.75">
      <c r="A3" s="108" t="s">
        <v>99</v>
      </c>
      <c r="B3" s="109">
        <f>+Idrico!B3</f>
        <v>42185</v>
      </c>
      <c r="C3" s="121" t="s">
        <v>65</v>
      </c>
      <c r="D3" s="109">
        <f>+Idrico!D3</f>
        <v>41820</v>
      </c>
      <c r="E3" s="123" t="s">
        <v>65</v>
      </c>
      <c r="F3" s="110" t="s">
        <v>60</v>
      </c>
      <c r="G3" s="111" t="s">
        <v>61</v>
      </c>
    </row>
    <row r="4" spans="1:7" s="31" customFormat="1" ht="12.75">
      <c r="A4" s="32" t="s">
        <v>66</v>
      </c>
      <c r="B4" s="131">
        <v>430.1223659699999</v>
      </c>
      <c r="C4" s="92">
        <f>B4/$B$4</f>
        <v>1</v>
      </c>
      <c r="D4" s="131">
        <v>439.90527937010637</v>
      </c>
      <c r="E4" s="92">
        <f>D4/$D$4</f>
        <v>1</v>
      </c>
      <c r="F4" s="33">
        <f>B4-D4</f>
        <v>-9.782913400106452</v>
      </c>
      <c r="G4" s="34">
        <f>B4/D4-1</f>
        <v>-0.02223868150460584</v>
      </c>
    </row>
    <row r="5" spans="1:7" ht="12.75">
      <c r="A5" s="28" t="s">
        <v>67</v>
      </c>
      <c r="B5" s="89">
        <v>-226.86689775000002</v>
      </c>
      <c r="C5" s="93">
        <f>B5/$B$4</f>
        <v>-0.527447339871239</v>
      </c>
      <c r="D5" s="89">
        <v>-231.48111321265344</v>
      </c>
      <c r="E5" s="93">
        <f>D5/$D$4</f>
        <v>-0.5262067178282281</v>
      </c>
      <c r="F5" s="78">
        <f>B5-D5</f>
        <v>4.614215462653419</v>
      </c>
      <c r="G5" s="44">
        <f>B5/D5-1</f>
        <v>-0.01993344251120177</v>
      </c>
    </row>
    <row r="6" spans="1:7" ht="12.75">
      <c r="A6" s="28" t="s">
        <v>6</v>
      </c>
      <c r="B6" s="89">
        <v>-85.772707</v>
      </c>
      <c r="C6" s="93">
        <f>B6/$B$4</f>
        <v>-0.1994146637935644</v>
      </c>
      <c r="D6" s="89">
        <v>-87.24309857415095</v>
      </c>
      <c r="E6" s="93">
        <f>D6/$D$4</f>
        <v>-0.19832246318815042</v>
      </c>
      <c r="F6" s="78">
        <f>B6-D6</f>
        <v>1.470391574150952</v>
      </c>
      <c r="G6" s="44">
        <f>B6/D6-1</f>
        <v>-0.016853958630334676</v>
      </c>
    </row>
    <row r="7" spans="1:7" ht="12.75">
      <c r="A7" s="28" t="s">
        <v>9</v>
      </c>
      <c r="B7" s="130">
        <v>2.34639936</v>
      </c>
      <c r="C7" s="93">
        <f>B7/$B$4</f>
        <v>0.005455190303132611</v>
      </c>
      <c r="D7" s="130">
        <v>1.1081713800000002</v>
      </c>
      <c r="E7" s="93">
        <f>D7/$D$4</f>
        <v>0.002519113618247032</v>
      </c>
      <c r="F7" s="79">
        <f>B7-D7</f>
        <v>1.2382279799999998</v>
      </c>
      <c r="G7" s="44">
        <f>B7/D7-1</f>
        <v>1.117361449995216</v>
      </c>
    </row>
    <row r="8" spans="1:7" s="31" customFormat="1" ht="12.75">
      <c r="A8" s="45" t="s">
        <v>68</v>
      </c>
      <c r="B8" s="61">
        <f>SUM(B4:B7)</f>
        <v>119.82916057999991</v>
      </c>
      <c r="C8" s="94">
        <f>B8/$B$4</f>
        <v>0.27859318663832916</v>
      </c>
      <c r="D8" s="61">
        <f>SUM(D4:D7)</f>
        <v>122.28923896330198</v>
      </c>
      <c r="E8" s="94">
        <f>D8/$D$4</f>
        <v>0.27798993260186844</v>
      </c>
      <c r="F8" s="58">
        <f>B8-D8</f>
        <v>-2.4600783833020756</v>
      </c>
      <c r="G8" s="70">
        <f>B8/D8-1</f>
        <v>-0.020116883579922584</v>
      </c>
    </row>
    <row r="9" spans="1:7" ht="12.75">
      <c r="A9" s="39"/>
      <c r="B9" s="25"/>
      <c r="C9" s="122"/>
      <c r="D9" s="25"/>
      <c r="E9" s="122"/>
      <c r="F9" s="25"/>
      <c r="G9" s="25"/>
    </row>
    <row r="10" spans="1:7" ht="12.75">
      <c r="A10" s="108" t="s">
        <v>77</v>
      </c>
      <c r="B10" s="109">
        <f>+B3</f>
        <v>42185</v>
      </c>
      <c r="C10" s="123" t="s">
        <v>65</v>
      </c>
      <c r="D10" s="109">
        <f>+D3</f>
        <v>41820</v>
      </c>
      <c r="E10" s="123" t="s">
        <v>65</v>
      </c>
      <c r="F10" s="110" t="s">
        <v>60</v>
      </c>
      <c r="G10" s="112" t="s">
        <v>61</v>
      </c>
    </row>
    <row r="11" spans="1:7" ht="12.75">
      <c r="A11" s="28" t="s">
        <v>78</v>
      </c>
      <c r="B11" s="132">
        <v>1018.7569783079997</v>
      </c>
      <c r="C11" s="95">
        <f>B11/$B$15</f>
        <v>0.313330817646115</v>
      </c>
      <c r="D11" s="132">
        <v>989.2346489399998</v>
      </c>
      <c r="E11" s="95">
        <f>D11/$D$15</f>
        <v>0.294655500144806</v>
      </c>
      <c r="F11" s="35">
        <f>B11-D11</f>
        <v>29.522329367999873</v>
      </c>
      <c r="G11" s="36">
        <f>B11/D11-1</f>
        <v>0.02984360626635363</v>
      </c>
    </row>
    <row r="12" spans="1:7" ht="12.75">
      <c r="A12" s="28" t="s">
        <v>79</v>
      </c>
      <c r="B12" s="132">
        <v>981.190880751</v>
      </c>
      <c r="C12" s="95">
        <f>B12/$B$15</f>
        <v>0.30177691783101124</v>
      </c>
      <c r="D12" s="132">
        <v>1118.0280217900001</v>
      </c>
      <c r="E12" s="95">
        <f>D12/$D$15</f>
        <v>0.3330181633745238</v>
      </c>
      <c r="F12" s="35">
        <f aca="true" t="shared" si="0" ref="F12:F22">B12-D12</f>
        <v>-136.83714103900013</v>
      </c>
      <c r="G12" s="36">
        <f aca="true" t="shared" si="1" ref="G12:G22">B12/D12-1</f>
        <v>-0.12239151288884453</v>
      </c>
    </row>
    <row r="13" spans="1:7" ht="12.75">
      <c r="A13" s="45" t="s">
        <v>95</v>
      </c>
      <c r="B13" s="133">
        <f>SUM(B11:B12)</f>
        <v>1999.9478590589997</v>
      </c>
      <c r="C13" s="96">
        <f>B13/$B$15</f>
        <v>0.6151077354771262</v>
      </c>
      <c r="D13" s="133">
        <f>SUM(D11:D12)</f>
        <v>2107.26267073</v>
      </c>
      <c r="E13" s="96">
        <f>D13/$D$15</f>
        <v>0.6276736635193298</v>
      </c>
      <c r="F13" s="58">
        <f t="shared" si="0"/>
        <v>-107.31481167100037</v>
      </c>
      <c r="G13" s="70">
        <f t="shared" si="1"/>
        <v>-0.05092616746911016</v>
      </c>
    </row>
    <row r="14" spans="1:7" ht="12.75">
      <c r="A14" s="28" t="s">
        <v>94</v>
      </c>
      <c r="B14" s="132">
        <v>1251.430304</v>
      </c>
      <c r="C14" s="95">
        <f>B14/$B$15</f>
        <v>0.3848922645228738</v>
      </c>
      <c r="D14" s="132">
        <v>1249.995715602</v>
      </c>
      <c r="E14" s="95">
        <f>D14/$D$15</f>
        <v>0.37232633648067015</v>
      </c>
      <c r="F14" s="35">
        <f t="shared" si="0"/>
        <v>1.4345883979999599</v>
      </c>
      <c r="G14" s="36">
        <f t="shared" si="1"/>
        <v>0.0011476746520759917</v>
      </c>
    </row>
    <row r="15" spans="1:7" s="31" customFormat="1" ht="12.75">
      <c r="A15" s="45" t="s">
        <v>80</v>
      </c>
      <c r="B15" s="133">
        <f>SUM(B13:B14)</f>
        <v>3251.3781630589997</v>
      </c>
      <c r="C15" s="96">
        <f>B15/$B$15</f>
        <v>1</v>
      </c>
      <c r="D15" s="133">
        <f>SUM(D13:D14)</f>
        <v>3357.258386332</v>
      </c>
      <c r="E15" s="96">
        <f>D15/$D$15</f>
        <v>1</v>
      </c>
      <c r="F15" s="58">
        <f t="shared" si="0"/>
        <v>-105.88022327300041</v>
      </c>
      <c r="G15" s="70">
        <f t="shared" si="1"/>
        <v>-0.03153770460565619</v>
      </c>
    </row>
    <row r="16" spans="1:7" ht="12.75">
      <c r="A16" s="28" t="s">
        <v>81</v>
      </c>
      <c r="B16" s="134">
        <v>449.184641</v>
      </c>
      <c r="C16" s="95">
        <f aca="true" t="shared" si="2" ref="C16:C21">B16/B$22</f>
        <v>0.1381520724710788</v>
      </c>
      <c r="D16" s="134">
        <v>651.060797</v>
      </c>
      <c r="E16" s="95">
        <f aca="true" t="shared" si="3" ref="E16:E21">D16/$D$22</f>
        <v>0.19392637023808815</v>
      </c>
      <c r="F16" s="35">
        <f t="shared" si="0"/>
        <v>-201.87615599999998</v>
      </c>
      <c r="G16" s="36">
        <f t="shared" si="1"/>
        <v>-0.3100726643812959</v>
      </c>
    </row>
    <row r="17" spans="1:7" ht="12.75">
      <c r="A17" s="28" t="s">
        <v>82</v>
      </c>
      <c r="B17" s="134">
        <v>688.28559</v>
      </c>
      <c r="C17" s="95">
        <f t="shared" si="2"/>
        <v>0.21169040975842096</v>
      </c>
      <c r="D17" s="134">
        <v>711.3628799999999</v>
      </c>
      <c r="E17" s="95">
        <f t="shared" si="3"/>
        <v>0.2118880784654473</v>
      </c>
      <c r="F17" s="35">
        <f t="shared" si="0"/>
        <v>-23.077289999999948</v>
      </c>
      <c r="G17" s="36">
        <f t="shared" si="1"/>
        <v>-0.032440953342968815</v>
      </c>
    </row>
    <row r="18" spans="1:7" ht="12.75">
      <c r="A18" s="28" t="s">
        <v>83</v>
      </c>
      <c r="B18" s="134">
        <v>224.29929800000002</v>
      </c>
      <c r="C18" s="95">
        <f t="shared" si="2"/>
        <v>0.06898591368467584</v>
      </c>
      <c r="D18" s="134">
        <v>220.72111999999998</v>
      </c>
      <c r="E18" s="95">
        <f t="shared" si="3"/>
        <v>0.06574446784957547</v>
      </c>
      <c r="F18" s="35">
        <f t="shared" si="0"/>
        <v>3.5781780000000367</v>
      </c>
      <c r="G18" s="36">
        <f t="shared" si="1"/>
        <v>0.016211307735299885</v>
      </c>
    </row>
    <row r="19" spans="1:7" ht="12.75">
      <c r="A19" s="28" t="s">
        <v>84</v>
      </c>
      <c r="B19" s="134">
        <v>226.517537</v>
      </c>
      <c r="C19" s="95">
        <f t="shared" si="2"/>
        <v>0.06966815944090633</v>
      </c>
      <c r="D19" s="134">
        <v>245.68895999999998</v>
      </c>
      <c r="E19" s="95">
        <f t="shared" si="3"/>
        <v>0.07318144240893501</v>
      </c>
      <c r="F19" s="35">
        <f t="shared" si="0"/>
        <v>-19.171422999999976</v>
      </c>
      <c r="G19" s="36">
        <f t="shared" si="1"/>
        <v>-0.07803127580498526</v>
      </c>
    </row>
    <row r="20" spans="1:7" ht="12.75">
      <c r="A20" s="28" t="s">
        <v>85</v>
      </c>
      <c r="B20" s="134">
        <v>665.0652190000001</v>
      </c>
      <c r="C20" s="95">
        <f t="shared" si="2"/>
        <v>0.20454870880877224</v>
      </c>
      <c r="D20" s="134">
        <v>639.04253</v>
      </c>
      <c r="E20" s="95">
        <f t="shared" si="3"/>
        <v>0.1903465833631887</v>
      </c>
      <c r="F20" s="35">
        <f t="shared" si="0"/>
        <v>26.022689000000014</v>
      </c>
      <c r="G20" s="36">
        <f t="shared" si="1"/>
        <v>0.04072137264479103</v>
      </c>
    </row>
    <row r="21" spans="1:7" ht="12.75">
      <c r="A21" s="28" t="s">
        <v>86</v>
      </c>
      <c r="B21" s="134">
        <v>998.0259460000001</v>
      </c>
      <c r="C21" s="95">
        <f t="shared" si="2"/>
        <v>0.3069547358361458</v>
      </c>
      <c r="D21" s="134">
        <v>889.3813990005</v>
      </c>
      <c r="E21" s="95">
        <f t="shared" si="3"/>
        <v>0.2649130576747655</v>
      </c>
      <c r="F21" s="35">
        <f t="shared" si="0"/>
        <v>108.64454699950011</v>
      </c>
      <c r="G21" s="36">
        <f t="shared" si="1"/>
        <v>0.12215743113314081</v>
      </c>
    </row>
    <row r="22" spans="1:7" ht="12.75">
      <c r="A22" s="45" t="s">
        <v>87</v>
      </c>
      <c r="B22" s="133">
        <f>SUM(B16:B21)</f>
        <v>3251.378231</v>
      </c>
      <c r="C22" s="96">
        <v>1</v>
      </c>
      <c r="D22" s="133">
        <f>SUM(D16:D21)</f>
        <v>3357.2576860004997</v>
      </c>
      <c r="E22" s="96">
        <f>D22/$D$22</f>
        <v>1</v>
      </c>
      <c r="F22" s="58">
        <f t="shared" si="0"/>
        <v>-105.87945500049955</v>
      </c>
      <c r="G22" s="70">
        <f t="shared" si="1"/>
        <v>-0.0315374823451916</v>
      </c>
    </row>
    <row r="24" spans="1:5" ht="12.75">
      <c r="A24" s="108" t="s">
        <v>97</v>
      </c>
      <c r="B24" s="109">
        <f>+B10</f>
        <v>42185</v>
      </c>
      <c r="C24" s="109">
        <f>+D10</f>
        <v>41820</v>
      </c>
      <c r="D24" s="110" t="s">
        <v>60</v>
      </c>
      <c r="E24" s="112" t="s">
        <v>61</v>
      </c>
    </row>
    <row r="25" spans="1:5" ht="12.75">
      <c r="A25" s="24" t="s">
        <v>69</v>
      </c>
      <c r="B25" s="51">
        <f>B8</f>
        <v>119.82916057999991</v>
      </c>
      <c r="C25" s="51">
        <f>D8</f>
        <v>122.28923896330198</v>
      </c>
      <c r="D25" s="35">
        <f>B25-C25</f>
        <v>-2.4600783833020756</v>
      </c>
      <c r="E25" s="63">
        <f>B25/C25-1</f>
        <v>-0.020116883579922584</v>
      </c>
    </row>
    <row r="26" spans="1:5" ht="12.75">
      <c r="A26" s="24" t="s">
        <v>70</v>
      </c>
      <c r="B26" s="80">
        <f>GAS!B18</f>
        <v>459.0544526699999</v>
      </c>
      <c r="C26" s="80">
        <f>GAS!C18</f>
        <v>447.98126373000025</v>
      </c>
      <c r="D26" s="89">
        <f>B26-C26</f>
        <v>11.073188939999625</v>
      </c>
      <c r="E26" s="63">
        <f>B26/C26-1</f>
        <v>0.024717973354067446</v>
      </c>
    </row>
    <row r="27" spans="1:5" ht="12.75">
      <c r="A27" s="55" t="s">
        <v>71</v>
      </c>
      <c r="B27" s="50">
        <f>B25/B26</f>
        <v>0.26103474192012993</v>
      </c>
      <c r="C27" s="90">
        <f>C25/C26</f>
        <v>0.2729784677713801</v>
      </c>
      <c r="D27" s="166">
        <f>+B27-C27</f>
        <v>-0.011943725851250142</v>
      </c>
      <c r="E27" s="37"/>
    </row>
    <row r="28" ht="12.75">
      <c r="A28"/>
    </row>
    <row r="29" ht="12.75">
      <c r="A29" s="167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5 C13 C8 C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30" customWidth="1"/>
    <col min="2" max="7" width="10.7109375" style="0" customWidth="1"/>
    <col min="10" max="10" width="4.57421875" style="0" customWidth="1"/>
  </cols>
  <sheetData>
    <row r="1" ht="12.75">
      <c r="A1"/>
    </row>
    <row r="2" ht="11.25" customHeight="1">
      <c r="A2"/>
    </row>
    <row r="3" spans="1:7" ht="12.75">
      <c r="A3" s="113" t="s">
        <v>99</v>
      </c>
      <c r="B3" s="114">
        <f>+Ambiente!B3</f>
        <v>42185</v>
      </c>
      <c r="C3" s="124" t="s">
        <v>65</v>
      </c>
      <c r="D3" s="114">
        <f>+Ambiente!D3</f>
        <v>41820</v>
      </c>
      <c r="E3" s="125" t="s">
        <v>65</v>
      </c>
      <c r="F3" s="115" t="s">
        <v>60</v>
      </c>
      <c r="G3" s="116" t="s">
        <v>61</v>
      </c>
    </row>
    <row r="4" spans="1:7" s="31" customFormat="1" ht="12.75">
      <c r="A4" s="32" t="s">
        <v>66</v>
      </c>
      <c r="B4" s="129">
        <v>60.374892749999994</v>
      </c>
      <c r="C4" s="92">
        <f>B4/$B$4</f>
        <v>1</v>
      </c>
      <c r="D4" s="129">
        <v>56.30860315739651</v>
      </c>
      <c r="E4" s="92">
        <f>D4/$D$4</f>
        <v>1</v>
      </c>
      <c r="F4" s="33">
        <f>B4-D4</f>
        <v>4.066289592603482</v>
      </c>
      <c r="G4" s="34">
        <f>B4/D4-1</f>
        <v>0.07221435739112891</v>
      </c>
    </row>
    <row r="5" spans="1:7" ht="12.75">
      <c r="A5" s="28" t="s">
        <v>67</v>
      </c>
      <c r="B5" s="89">
        <v>-42.01002165999999</v>
      </c>
      <c r="C5" s="93">
        <f>B5/$B$4</f>
        <v>-0.6958194001926404</v>
      </c>
      <c r="D5" s="89">
        <v>-38.498911072938974</v>
      </c>
      <c r="E5" s="93">
        <f>D5/$D$4</f>
        <v>-0.6837127705925322</v>
      </c>
      <c r="F5" s="78">
        <f>B5-D5</f>
        <v>-3.511110587061019</v>
      </c>
      <c r="G5" s="44">
        <f>B5/D5-1</f>
        <v>0.09120025707763446</v>
      </c>
    </row>
    <row r="6" spans="1:7" ht="12.75">
      <c r="A6" s="28" t="s">
        <v>6</v>
      </c>
      <c r="B6" s="89">
        <v>-9.29418943</v>
      </c>
      <c r="C6" s="93">
        <f>B6/$B$4</f>
        <v>-0.15394129921663505</v>
      </c>
      <c r="D6" s="89">
        <v>-9.11860929972151</v>
      </c>
      <c r="E6" s="93">
        <f>D6/$D$4</f>
        <v>-0.16193989529864086</v>
      </c>
      <c r="F6" s="78">
        <f>B6-D6</f>
        <v>-0.1755801302784903</v>
      </c>
      <c r="G6" s="44">
        <f>B6/D6-1</f>
        <v>0.019255143466214042</v>
      </c>
    </row>
    <row r="7" spans="1:7" ht="12.75">
      <c r="A7" s="28" t="s">
        <v>9</v>
      </c>
      <c r="B7" s="130">
        <v>0.51438105</v>
      </c>
      <c r="C7" s="93">
        <f>B7/$B$4</f>
        <v>0.00851978407862265</v>
      </c>
      <c r="D7" s="130">
        <v>0.5710554</v>
      </c>
      <c r="E7" s="93">
        <f>D7/$D$4</f>
        <v>0.01014153020993539</v>
      </c>
      <c r="F7" s="79">
        <f>B7-D7</f>
        <v>-0.056674349999999984</v>
      </c>
      <c r="G7" s="44">
        <f>B7/D7-1</f>
        <v>-0.09924492439787802</v>
      </c>
    </row>
    <row r="8" spans="1:7" s="59" customFormat="1" ht="12.75">
      <c r="A8" s="45" t="s">
        <v>68</v>
      </c>
      <c r="B8" s="61">
        <f>SUM(B4:B7)</f>
        <v>9.585062710000003</v>
      </c>
      <c r="C8" s="94">
        <f>B8/$B$4</f>
        <v>0.15875908466934716</v>
      </c>
      <c r="D8" s="61">
        <f>SUM(D4:D7)</f>
        <v>9.26213818473603</v>
      </c>
      <c r="E8" s="94">
        <f>D8/$D$4</f>
        <v>0.16448886431876236</v>
      </c>
      <c r="F8" s="58">
        <f>B8-D8</f>
        <v>0.3229245252639732</v>
      </c>
      <c r="G8" s="70">
        <f>B8/D8-1</f>
        <v>0.0348650083623403</v>
      </c>
    </row>
    <row r="9" spans="1:7" ht="12.75">
      <c r="A9" s="39"/>
      <c r="B9" s="25"/>
      <c r="C9" s="25"/>
      <c r="D9" s="38"/>
      <c r="E9" s="57"/>
      <c r="F9" s="25"/>
      <c r="G9" s="25"/>
    </row>
    <row r="10" spans="1:5" ht="15" customHeight="1">
      <c r="A10" s="113" t="s">
        <v>59</v>
      </c>
      <c r="B10" s="114">
        <f>+B3</f>
        <v>42185</v>
      </c>
      <c r="C10" s="114">
        <f>+D3</f>
        <v>41820</v>
      </c>
      <c r="D10" s="115" t="s">
        <v>60</v>
      </c>
      <c r="E10" s="117" t="s">
        <v>61</v>
      </c>
    </row>
    <row r="11" spans="1:5" ht="12.75">
      <c r="A11" s="32" t="s">
        <v>88</v>
      </c>
      <c r="D11" s="35"/>
      <c r="E11" s="26"/>
    </row>
    <row r="12" spans="1:5" ht="12.75">
      <c r="A12" s="28" t="s">
        <v>89</v>
      </c>
      <c r="B12" s="126">
        <v>521.353</v>
      </c>
      <c r="C12" s="126">
        <v>458.823</v>
      </c>
      <c r="D12" s="35">
        <f>B12-C12</f>
        <v>62.52999999999997</v>
      </c>
      <c r="E12" s="36">
        <f>B12/C12-1</f>
        <v>0.13628349058351463</v>
      </c>
    </row>
    <row r="13" spans="1:5" ht="12.75">
      <c r="A13" s="29" t="s">
        <v>90</v>
      </c>
      <c r="B13" s="135">
        <v>157</v>
      </c>
      <c r="C13" s="135">
        <v>129</v>
      </c>
      <c r="D13" s="76">
        <f>B13-C13</f>
        <v>28</v>
      </c>
      <c r="E13" s="37">
        <f>B13/C13-1</f>
        <v>0.21705426356589141</v>
      </c>
    </row>
    <row r="15" spans="1:5" ht="13.5" customHeight="1">
      <c r="A15" s="113" t="s">
        <v>97</v>
      </c>
      <c r="B15" s="114">
        <f>+B3</f>
        <v>42185</v>
      </c>
      <c r="C15" s="114">
        <f>+C10</f>
        <v>41820</v>
      </c>
      <c r="D15" s="115" t="s">
        <v>60</v>
      </c>
      <c r="E15" s="117" t="s">
        <v>61</v>
      </c>
    </row>
    <row r="16" spans="1:5" ht="12.75">
      <c r="A16" s="24" t="s">
        <v>69</v>
      </c>
      <c r="B16" s="51">
        <f>B8</f>
        <v>9.585062710000003</v>
      </c>
      <c r="C16" s="80">
        <f>D8</f>
        <v>9.26213818473603</v>
      </c>
      <c r="D16" s="64">
        <f>B16-C16</f>
        <v>0.3229245252639732</v>
      </c>
      <c r="E16" s="63">
        <f>B16/C16-1</f>
        <v>0.0348650083623403</v>
      </c>
    </row>
    <row r="17" spans="1:5" ht="12.75">
      <c r="A17" s="24" t="s">
        <v>70</v>
      </c>
      <c r="B17" s="80">
        <f>GAS!B18</f>
        <v>459.0544526699999</v>
      </c>
      <c r="C17" s="80">
        <f>GAS!C18</f>
        <v>447.98126373000025</v>
      </c>
      <c r="D17" s="91">
        <f>B17-C17</f>
        <v>11.073188939999625</v>
      </c>
      <c r="E17" s="63">
        <f>B17/C17-1</f>
        <v>0.024717973354067446</v>
      </c>
    </row>
    <row r="18" spans="1:5" ht="12.75">
      <c r="A18" s="55" t="s">
        <v>71</v>
      </c>
      <c r="B18" s="50">
        <f>B16/B17</f>
        <v>0.020880012500151937</v>
      </c>
      <c r="C18" s="90">
        <f>C16/C17</f>
        <v>0.020675280273146312</v>
      </c>
      <c r="D18" s="166">
        <f>+B18-C18</f>
        <v>0.00020473222700562524</v>
      </c>
      <c r="E18" s="27"/>
    </row>
    <row r="20" ht="12.75">
      <c r="A20" s="167" t="s">
        <v>107</v>
      </c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2010-08-23T06:11:51Z</cp:lastPrinted>
  <dcterms:created xsi:type="dcterms:W3CDTF">2008-08-08T14:48:29Z</dcterms:created>
  <dcterms:modified xsi:type="dcterms:W3CDTF">2015-08-18T16:23:59Z</dcterms:modified>
  <cp:category/>
  <cp:version/>
  <cp:contentType/>
  <cp:contentStatus/>
</cp:coreProperties>
</file>